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.png"/>
  <Default Extension="rcr" ContentType="image/.rcr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8e87a1179f3a432f" Type="http://schemas.microsoft.com/office/2007/relationships/ui/extensibility" Target="customUI/customUI14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vaha\Desktop\Youri\Excel Specialist\Landingspagina management dashboard in Excel\Social Media Dashboard Excel\"/>
    </mc:Choice>
  </mc:AlternateContent>
  <xr:revisionPtr revIDLastSave="0" documentId="8_{647C6536-6BAB-4BD1-BD4C-19DB65B51B54}" xr6:coauthVersionLast="47" xr6:coauthVersionMax="47" xr10:uidLastSave="{00000000-0000-0000-0000-000000000000}"/>
  <bookViews>
    <workbookView xWindow="-110" yWindow="-110" windowWidth="19420" windowHeight="10420" tabRatio="603" firstSheet="1" activeTab="2" xr2:uid="{00000000-000D-0000-FFFF-FFFF00000000}"/>
  </bookViews>
  <sheets>
    <sheet name="ChartsDataSheet" sheetId="10" state="veryHidden" r:id="rId1"/>
    <sheet name="Data" sheetId="2" r:id="rId2"/>
    <sheet name="Dashboard" sheetId="1" r:id="rId3"/>
    <sheet name="calc" sheetId="11" r:id="rId4"/>
    <sheet name="chart" sheetId="12" state="hidden" r:id="rId5"/>
  </sheets>
  <definedNames>
    <definedName name="month">Data!$F$5:$Q$5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KF3" i="10" l="1"/>
  <c r="CKB3" i="10"/>
  <c r="CJX3" i="10"/>
  <c r="CJT3" i="10"/>
  <c r="CJQ3" i="10"/>
  <c r="CJO3" i="10"/>
  <c r="F11" i="12"/>
  <c r="F10" i="12"/>
  <c r="F9" i="12"/>
  <c r="F12" i="12"/>
  <c r="CJN3" i="10"/>
  <c r="P16" i="1" l="1"/>
  <c r="F16" i="1"/>
  <c r="L16" i="1"/>
  <c r="B16" i="1" l="1"/>
  <c r="P10" i="1"/>
  <c r="L10" i="1"/>
  <c r="F10" i="1"/>
  <c r="B10" i="1"/>
  <c r="P4" i="1"/>
  <c r="L4" i="1"/>
  <c r="F4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W10" i="1" l="1"/>
  <c r="Y10" i="1"/>
  <c r="CJX2" i="10" l="1"/>
  <c r="CJT2" i="10"/>
  <c r="CJQ2" i="10"/>
  <c r="CJO2" i="10"/>
  <c r="CJN2" i="10"/>
  <c r="BUG61" i="10" l="1"/>
  <c r="BUE61" i="10"/>
  <c r="BUG60" i="10"/>
  <c r="BUE60" i="10"/>
  <c r="BUG59" i="10"/>
  <c r="BUE59" i="10"/>
  <c r="BUG58" i="10"/>
  <c r="BUE58" i="10"/>
  <c r="BUG57" i="10"/>
  <c r="BUE57" i="10"/>
  <c r="BUG56" i="10"/>
  <c r="BUE56" i="10"/>
  <c r="BUG55" i="10"/>
  <c r="BUE55" i="10"/>
  <c r="BUG54" i="10"/>
  <c r="BUE54" i="10"/>
  <c r="BUG53" i="10"/>
  <c r="BUE53" i="10"/>
  <c r="BUG52" i="10"/>
  <c r="BUE52" i="10"/>
  <c r="BUG51" i="10"/>
  <c r="BUE51" i="10"/>
  <c r="BUG50" i="10"/>
  <c r="BUE50" i="10"/>
  <c r="BUG49" i="10"/>
  <c r="BUE49" i="10"/>
  <c r="BUG48" i="10"/>
  <c r="BUE48" i="10"/>
  <c r="BUG47" i="10"/>
  <c r="BUE47" i="10"/>
  <c r="BUG46" i="10"/>
  <c r="BUE46" i="10"/>
  <c r="BUG45" i="10"/>
  <c r="BUE45" i="10"/>
  <c r="BUG44" i="10"/>
  <c r="BUE44" i="10"/>
  <c r="BUG43" i="10"/>
  <c r="BUE43" i="10"/>
  <c r="BUG42" i="10"/>
  <c r="BUE42" i="10"/>
  <c r="BUG41" i="10"/>
  <c r="BUE41" i="10"/>
  <c r="BUG40" i="10"/>
  <c r="BUE40" i="10"/>
  <c r="BUG39" i="10"/>
  <c r="BUE39" i="10"/>
  <c r="BUG38" i="10"/>
  <c r="BUE38" i="10"/>
  <c r="BUG37" i="10"/>
  <c r="BUE37" i="10"/>
  <c r="BUG36" i="10"/>
  <c r="BUE36" i="10"/>
  <c r="BUG35" i="10"/>
  <c r="BUE35" i="10"/>
  <c r="BUG34" i="10"/>
  <c r="BUE34" i="10"/>
  <c r="BUG33" i="10"/>
  <c r="BUE33" i="10"/>
  <c r="BUU34" i="10"/>
  <c r="BUT34" i="10"/>
  <c r="BUT53" i="10" s="1"/>
  <c r="BUS34" i="10"/>
  <c r="BUR34" i="10"/>
  <c r="BUQ34" i="10"/>
  <c r="BUQ53" i="10" s="1"/>
  <c r="BUP34" i="10"/>
  <c r="BUP46" i="10" s="1"/>
  <c r="BUO34" i="10"/>
  <c r="BUO53" i="10" s="1"/>
  <c r="BUN34" i="10"/>
  <c r="BUM34" i="10"/>
  <c r="BUL34" i="10"/>
  <c r="BUL47" i="10" s="1"/>
  <c r="BUK34" i="10"/>
  <c r="BUK53" i="10" s="1"/>
  <c r="BUJ34" i="10"/>
  <c r="BUI34" i="10"/>
  <c r="BUH34" i="10"/>
  <c r="BUH61" i="10" s="1"/>
  <c r="BUU33" i="10"/>
  <c r="BUT33" i="10"/>
  <c r="BUS33" i="10"/>
  <c r="BUR33" i="10"/>
  <c r="BUR47" i="10" s="1"/>
  <c r="BUQ33" i="10"/>
  <c r="BUQ61" i="10" s="1"/>
  <c r="BUP33" i="10"/>
  <c r="BUO33" i="10"/>
  <c r="BUN33" i="10"/>
  <c r="BUN60" i="10" s="1"/>
  <c r="BUM33" i="10"/>
  <c r="BUL33" i="10"/>
  <c r="BUL60" i="10" s="1"/>
  <c r="BUK33" i="10"/>
  <c r="BUJ33" i="10"/>
  <c r="BUI33" i="10"/>
  <c r="BUH33" i="10"/>
  <c r="BUQ60" i="10"/>
  <c r="BUS53" i="10"/>
  <c r="BUR53" i="10"/>
  <c r="BUN53" i="10"/>
  <c r="BUM53" i="10"/>
  <c r="BUJ53" i="10"/>
  <c r="BUI53" i="10"/>
  <c r="BUU47" i="10"/>
  <c r="BUK46" i="10"/>
  <c r="BUI40" i="10"/>
  <c r="BUI38" i="10"/>
  <c r="BUI55" i="10" s="1"/>
  <c r="BUH60" i="10"/>
  <c r="BUH59" i="10"/>
  <c r="BUH58" i="10" s="1"/>
  <c r="BUH55" i="10"/>
  <c r="BUH51" i="10"/>
  <c r="BUH50" i="10"/>
  <c r="BUH49" i="10"/>
  <c r="BUH45" i="10"/>
  <c r="BUH44" i="10"/>
  <c r="BUH43" i="10" s="1"/>
  <c r="BUH39" i="10"/>
  <c r="BUH37" i="10"/>
  <c r="BUG32" i="10"/>
  <c r="BUE32" i="10"/>
  <c r="BUG31" i="10"/>
  <c r="BUE31" i="10"/>
  <c r="BUG30" i="10"/>
  <c r="BUE30" i="10"/>
  <c r="BUG29" i="10"/>
  <c r="BUE29" i="10"/>
  <c r="BUG28" i="10"/>
  <c r="BUE28" i="10"/>
  <c r="BUG27" i="10"/>
  <c r="BUE27" i="10"/>
  <c r="BUG26" i="10"/>
  <c r="BUE26" i="10"/>
  <c r="BUG25" i="10"/>
  <c r="BUE25" i="10"/>
  <c r="BUG24" i="10"/>
  <c r="BUE24" i="10"/>
  <c r="BUG23" i="10"/>
  <c r="BUE23" i="10"/>
  <c r="BUG22" i="10"/>
  <c r="BUE22" i="10"/>
  <c r="BUG21" i="10"/>
  <c r="BUE21" i="10"/>
  <c r="BUG20" i="10"/>
  <c r="BUE20" i="10"/>
  <c r="BUG19" i="10"/>
  <c r="BUE19" i="10"/>
  <c r="BUG18" i="10"/>
  <c r="BUE18" i="10"/>
  <c r="BUG17" i="10"/>
  <c r="BUE17" i="10"/>
  <c r="BUG16" i="10"/>
  <c r="BUE16" i="10"/>
  <c r="BUG15" i="10"/>
  <c r="BUE15" i="10"/>
  <c r="BUG14" i="10"/>
  <c r="BUE14" i="10"/>
  <c r="BUG13" i="10"/>
  <c r="BUE13" i="10"/>
  <c r="BUG12" i="10"/>
  <c r="BUE12" i="10"/>
  <c r="BUG11" i="10"/>
  <c r="BUE11" i="10"/>
  <c r="BUG10" i="10"/>
  <c r="BUE10" i="10"/>
  <c r="BUG9" i="10"/>
  <c r="BUE9" i="10"/>
  <c r="BUG8" i="10"/>
  <c r="BUE8" i="10"/>
  <c r="BUG7" i="10"/>
  <c r="BUE7" i="10"/>
  <c r="BUG6" i="10"/>
  <c r="BUE6" i="10"/>
  <c r="BUG5" i="10"/>
  <c r="BUE5" i="10"/>
  <c r="BUG4" i="10"/>
  <c r="BUE4" i="10"/>
  <c r="BUG3" i="10"/>
  <c r="BUE3" i="10"/>
  <c r="BUU4" i="10"/>
  <c r="BUU10" i="10" s="1"/>
  <c r="BUT4" i="10"/>
  <c r="BUS4" i="10"/>
  <c r="BUS23" i="10" s="1"/>
  <c r="BUR4" i="10"/>
  <c r="BUR23" i="10" s="1"/>
  <c r="BUQ4" i="10"/>
  <c r="BUQ23" i="10" s="1"/>
  <c r="BUP4" i="10"/>
  <c r="BUO4" i="10"/>
  <c r="BUN4" i="10"/>
  <c r="BUN23" i="10" s="1"/>
  <c r="BUM4" i="10"/>
  <c r="BUM23" i="10" s="1"/>
  <c r="BUL4" i="10"/>
  <c r="BUK4" i="10"/>
  <c r="BUJ4" i="10"/>
  <c r="BUJ23" i="10" s="1"/>
  <c r="BUI4" i="10"/>
  <c r="BUI23" i="10" s="1"/>
  <c r="BUH4" i="10"/>
  <c r="BUU3" i="10"/>
  <c r="BUT3" i="10"/>
  <c r="BUS3" i="10"/>
  <c r="BUR3" i="10"/>
  <c r="BUQ3" i="10"/>
  <c r="BUQ30" i="10" s="1"/>
  <c r="BUP3" i="10"/>
  <c r="BUO3" i="10"/>
  <c r="BUO30" i="10" s="1"/>
  <c r="BUN3" i="10"/>
  <c r="BUM3" i="10"/>
  <c r="BUL3" i="10"/>
  <c r="BUK3" i="10"/>
  <c r="BUK30" i="10" s="1"/>
  <c r="BUJ3" i="10"/>
  <c r="BUI3" i="10"/>
  <c r="BUH3" i="10"/>
  <c r="BUS30" i="10"/>
  <c r="BUI8" i="10"/>
  <c r="BUI25" i="10" s="1"/>
  <c r="BUH29" i="10"/>
  <c r="BUH28" i="10" s="1"/>
  <c r="BUH25" i="10"/>
  <c r="BUH21" i="10"/>
  <c r="BUH20" i="10"/>
  <c r="BUH19" i="10"/>
  <c r="BUH15" i="10"/>
  <c r="BUH14" i="10"/>
  <c r="BUH13" i="10" s="1"/>
  <c r="BUH9" i="10"/>
  <c r="BUH7" i="10"/>
  <c r="BUG2" i="10"/>
  <c r="BUE2" i="10"/>
  <c r="FP3" i="10"/>
  <c r="FK3" i="10"/>
  <c r="FF3" i="10"/>
  <c r="FA3" i="10"/>
  <c r="EV3" i="10"/>
  <c r="EQ3" i="10"/>
  <c r="EL3" i="10"/>
  <c r="EG3" i="10"/>
  <c r="EB3" i="10"/>
  <c r="DW3" i="10"/>
  <c r="DR3" i="10"/>
  <c r="DM3" i="10"/>
  <c r="DH3" i="10"/>
  <c r="DC3" i="10"/>
  <c r="FO3" i="10"/>
  <c r="FJ3" i="10"/>
  <c r="EZ3" i="10"/>
  <c r="EU3" i="10"/>
  <c r="EP3" i="10"/>
  <c r="EF3" i="10"/>
  <c r="EA3" i="10"/>
  <c r="DV3" i="10"/>
  <c r="DL3" i="10"/>
  <c r="DG3" i="10"/>
  <c r="DB3" i="10"/>
  <c r="DA3" i="10"/>
  <c r="CY3" i="10"/>
  <c r="FP2" i="10"/>
  <c r="FK2" i="10"/>
  <c r="FF2" i="10"/>
  <c r="FA2" i="10"/>
  <c r="EV2" i="10"/>
  <c r="EQ2" i="10"/>
  <c r="EL2" i="10"/>
  <c r="EG2" i="10"/>
  <c r="EB2" i="10"/>
  <c r="DW2" i="10"/>
  <c r="DR2" i="10"/>
  <c r="DM2" i="10"/>
  <c r="DH2" i="10"/>
  <c r="DC2" i="10"/>
  <c r="FO2" i="10"/>
  <c r="FJ2" i="10"/>
  <c r="FE2" i="10"/>
  <c r="EZ2" i="10"/>
  <c r="EU2" i="10"/>
  <c r="EP2" i="10"/>
  <c r="EK2" i="10"/>
  <c r="EF2" i="10"/>
  <c r="EA2" i="10"/>
  <c r="DV2" i="10"/>
  <c r="DQ2" i="10"/>
  <c r="DL2" i="10"/>
  <c r="DG2" i="10"/>
  <c r="DB2" i="10"/>
  <c r="DA2" i="10"/>
  <c r="CY2" i="10"/>
  <c r="BUD16" i="10"/>
  <c r="BUD9" i="10"/>
  <c r="BUD30" i="10"/>
  <c r="BUD61" i="10"/>
  <c r="BUD43" i="10"/>
  <c r="BUD35" i="10"/>
  <c r="BUD6" i="10"/>
  <c r="BUD11" i="10"/>
  <c r="BUD22" i="10"/>
  <c r="CX3" i="10"/>
  <c r="BUD27" i="10"/>
  <c r="BUD19" i="10"/>
  <c r="BUD47" i="10"/>
  <c r="BUD56" i="10"/>
  <c r="BUD40" i="10"/>
  <c r="BUD17" i="10"/>
  <c r="BUD58" i="10"/>
  <c r="BUD60" i="10"/>
  <c r="BUD57" i="10"/>
  <c r="BUD36" i="10"/>
  <c r="BUD31" i="10"/>
  <c r="BUD55" i="10"/>
  <c r="BUD54" i="10"/>
  <c r="BUD15" i="10"/>
  <c r="BUD48" i="10"/>
  <c r="BUD34" i="10"/>
  <c r="BUD3" i="10"/>
  <c r="BUD42" i="10"/>
  <c r="BUD51" i="10"/>
  <c r="BUD29" i="10"/>
  <c r="BUD20" i="10"/>
  <c r="BUD24" i="10"/>
  <c r="BUD4" i="10"/>
  <c r="BUD13" i="10"/>
  <c r="BUD50" i="10"/>
  <c r="BUD38" i="10"/>
  <c r="BUD7" i="10"/>
  <c r="BUD5" i="10"/>
  <c r="BUD49" i="10"/>
  <c r="BUD52" i="10"/>
  <c r="BUD14" i="10"/>
  <c r="BUD18" i="10"/>
  <c r="BUD33" i="10"/>
  <c r="BUD26" i="10"/>
  <c r="BUD39" i="10"/>
  <c r="BUD37" i="10"/>
  <c r="BUD2" i="10"/>
  <c r="BUD10" i="10"/>
  <c r="BUD59" i="10"/>
  <c r="BUD53" i="10"/>
  <c r="BUD46" i="10"/>
  <c r="CX2" i="10"/>
  <c r="BUD21" i="10"/>
  <c r="BUD45" i="10"/>
  <c r="BUD44" i="10"/>
  <c r="BUD41" i="10"/>
  <c r="BUD23" i="10"/>
  <c r="BUD28" i="10"/>
  <c r="BUD12" i="10"/>
  <c r="BUD8" i="10"/>
  <c r="BUD25" i="10"/>
  <c r="BUD32" i="10"/>
  <c r="BUQ41" i="10" l="1"/>
  <c r="BUK61" i="10"/>
  <c r="BUO47" i="10"/>
  <c r="BUU40" i="10"/>
  <c r="BUQ40" i="10"/>
  <c r="BUU46" i="10"/>
  <c r="BUU53" i="10"/>
  <c r="BUK47" i="10"/>
  <c r="BUK60" i="10"/>
  <c r="BUI47" i="10"/>
  <c r="BUQ47" i="10"/>
  <c r="BUO16" i="10"/>
  <c r="BUK17" i="10"/>
  <c r="BUU23" i="10"/>
  <c r="BUL53" i="10"/>
  <c r="BUP53" i="10"/>
  <c r="DI2" i="10"/>
  <c r="EC2" i="10"/>
  <c r="EE2" i="10" s="1"/>
  <c r="EW2" i="10"/>
  <c r="EY2" i="10" s="1"/>
  <c r="FQ2" i="10"/>
  <c r="FR2" i="10" s="1"/>
  <c r="BUK10" i="10"/>
  <c r="BUI31" i="10"/>
  <c r="BUM17" i="10"/>
  <c r="BUU11" i="10"/>
  <c r="BUO10" i="10"/>
  <c r="BUR46" i="10"/>
  <c r="BUR61" i="10"/>
  <c r="BUI37" i="10"/>
  <c r="BUU61" i="10"/>
  <c r="BUM10" i="10"/>
  <c r="BUM11" i="10"/>
  <c r="BUQ16" i="10"/>
  <c r="BUO17" i="10"/>
  <c r="BUO23" i="10"/>
  <c r="BUU30" i="10"/>
  <c r="BUH40" i="10"/>
  <c r="BUT40" i="10"/>
  <c r="BUR41" i="10"/>
  <c r="BUT46" i="10"/>
  <c r="BUR60" i="10"/>
  <c r="BUM40" i="10"/>
  <c r="BUS11" i="10"/>
  <c r="BUS16" i="10"/>
  <c r="BUS17" i="10"/>
  <c r="BUM30" i="10"/>
  <c r="BUM31" i="10"/>
  <c r="BUH41" i="10"/>
  <c r="BUH46" i="10"/>
  <c r="BUT41" i="10"/>
  <c r="BUN61" i="10"/>
  <c r="BUN47" i="10"/>
  <c r="BUS10" i="10"/>
  <c r="BUI17" i="10"/>
  <c r="BUH47" i="10"/>
  <c r="BUH53" i="10"/>
  <c r="BUN40" i="10"/>
  <c r="BUN41" i="10"/>
  <c r="BUP61" i="10"/>
  <c r="BUO40" i="10"/>
  <c r="BUS46" i="10"/>
  <c r="BUT60" i="10"/>
  <c r="BUT61" i="10"/>
  <c r="BUS60" i="10"/>
  <c r="BUS61" i="10"/>
  <c r="BUP40" i="10"/>
  <c r="BUP60" i="10"/>
  <c r="BUP47" i="10"/>
  <c r="BUN46" i="10"/>
  <c r="BUM41" i="10"/>
  <c r="BUM61" i="10"/>
  <c r="BUL40" i="10"/>
  <c r="BUL61" i="10"/>
  <c r="BUJ61" i="10"/>
  <c r="BUU41" i="10"/>
  <c r="BUU60" i="10"/>
  <c r="BUT47" i="10"/>
  <c r="BUS41" i="10"/>
  <c r="BUS47" i="10"/>
  <c r="BUS40" i="10"/>
  <c r="BUR40" i="10"/>
  <c r="BUQ46" i="10"/>
  <c r="BUP41" i="10"/>
  <c r="BUO41" i="10"/>
  <c r="BUO46" i="10"/>
  <c r="BUO60" i="10"/>
  <c r="BUO61" i="10"/>
  <c r="BUM47" i="10"/>
  <c r="BUM60" i="10"/>
  <c r="BUM46" i="10"/>
  <c r="BUL46" i="10"/>
  <c r="BUL41" i="10"/>
  <c r="BUK41" i="10"/>
  <c r="BUK40" i="10"/>
  <c r="BUJ40" i="10"/>
  <c r="BUJ41" i="10"/>
  <c r="BUJ46" i="10"/>
  <c r="BUJ47" i="10"/>
  <c r="BUJ60" i="10"/>
  <c r="BUI41" i="10"/>
  <c r="BUI60" i="10"/>
  <c r="BUI46" i="10"/>
  <c r="BUI61" i="10"/>
  <c r="BUI45" i="10"/>
  <c r="BUI50" i="10"/>
  <c r="BUI51" i="10"/>
  <c r="BUI59" i="10"/>
  <c r="BUI58" i="10" s="1"/>
  <c r="BUJ38" i="10"/>
  <c r="BUI39" i="10"/>
  <c r="BUI44" i="10"/>
  <c r="BUI43" i="10" s="1"/>
  <c r="BUI49" i="10"/>
  <c r="BUU31" i="10"/>
  <c r="BUK11" i="10"/>
  <c r="BUO11" i="10"/>
  <c r="BUS31" i="10"/>
  <c r="BUJ30" i="10"/>
  <c r="BUN30" i="10"/>
  <c r="BUR17" i="10"/>
  <c r="BUH16" i="10"/>
  <c r="BUL17" i="10"/>
  <c r="BUP11" i="10"/>
  <c r="BUT30" i="10"/>
  <c r="DQ3" i="10"/>
  <c r="DS3" i="10" s="1"/>
  <c r="EK3" i="10"/>
  <c r="EM3" i="10" s="1"/>
  <c r="FE3" i="10"/>
  <c r="FG3" i="10" s="1"/>
  <c r="DN2" i="10"/>
  <c r="EH2" i="10"/>
  <c r="EI2" i="10" s="1"/>
  <c r="FB2" i="10"/>
  <c r="FD2" i="10" s="1"/>
  <c r="DD3" i="10"/>
  <c r="DE3" i="10" s="1"/>
  <c r="DX3" i="10"/>
  <c r="ER3" i="10"/>
  <c r="ES3" i="10" s="1"/>
  <c r="FL3" i="10"/>
  <c r="FN3" i="10" s="1"/>
  <c r="BUN10" i="10"/>
  <c r="BUI11" i="10"/>
  <c r="BUK16" i="10"/>
  <c r="BUQ17" i="10"/>
  <c r="BUK23" i="10"/>
  <c r="BUI30" i="10"/>
  <c r="BUO31" i="10"/>
  <c r="BUL30" i="10"/>
  <c r="BUP30" i="10"/>
  <c r="BUJ31" i="10"/>
  <c r="BUL16" i="10"/>
  <c r="DS2" i="10"/>
  <c r="DU2" i="10" s="1"/>
  <c r="EM2" i="10"/>
  <c r="EO2" i="10" s="1"/>
  <c r="FG2" i="10"/>
  <c r="FH2" i="10" s="1"/>
  <c r="DI3" i="10"/>
  <c r="DK3" i="10" s="1"/>
  <c r="EC3" i="10"/>
  <c r="EE3" i="10" s="1"/>
  <c r="EW3" i="10"/>
  <c r="EY3" i="10" s="1"/>
  <c r="FQ3" i="10"/>
  <c r="FS3" i="10" s="1"/>
  <c r="BUH17" i="10"/>
  <c r="BUH23" i="10"/>
  <c r="BUH30" i="10"/>
  <c r="BUI10" i="10"/>
  <c r="BUM16" i="10"/>
  <c r="BUR16" i="10"/>
  <c r="BUU17" i="10"/>
  <c r="BUL23" i="10"/>
  <c r="BUP23" i="10"/>
  <c r="BUQ31" i="10"/>
  <c r="BUU16" i="10"/>
  <c r="DD2" i="10"/>
  <c r="DF2" i="10" s="1"/>
  <c r="DX2" i="10"/>
  <c r="DZ2" i="10" s="1"/>
  <c r="ER2" i="10"/>
  <c r="ET2" i="10" s="1"/>
  <c r="FL2" i="10"/>
  <c r="FN2" i="10" s="1"/>
  <c r="DN3" i="10"/>
  <c r="DP3" i="10" s="1"/>
  <c r="EH3" i="10"/>
  <c r="EJ3" i="10" s="1"/>
  <c r="FB3" i="10"/>
  <c r="FC3" i="10" s="1"/>
  <c r="BUH11" i="10"/>
  <c r="BUH31" i="10"/>
  <c r="BUP10" i="10"/>
  <c r="BUK31" i="10"/>
  <c r="BUP31" i="10"/>
  <c r="BUJ17" i="10"/>
  <c r="BUR11" i="10"/>
  <c r="BUI7" i="10"/>
  <c r="BUR10" i="10"/>
  <c r="BUJ11" i="10"/>
  <c r="BUP16" i="10"/>
  <c r="BUT11" i="10"/>
  <c r="BUT17" i="10"/>
  <c r="BUT10" i="10"/>
  <c r="BUT16" i="10"/>
  <c r="BUT23" i="10"/>
  <c r="BUR30" i="10"/>
  <c r="BUR31" i="10"/>
  <c r="BUQ10" i="10"/>
  <c r="BUQ11" i="10"/>
  <c r="BUN31" i="10"/>
  <c r="BUL10" i="10"/>
  <c r="BUL11" i="10"/>
  <c r="BUL31" i="10"/>
  <c r="BUJ10" i="10"/>
  <c r="BUJ16" i="10"/>
  <c r="BUH10" i="10"/>
  <c r="BUT31" i="10"/>
  <c r="BUP17" i="10"/>
  <c r="BUN11" i="10"/>
  <c r="BUN16" i="10"/>
  <c r="BUN17" i="10"/>
  <c r="BUI16" i="10"/>
  <c r="BUI15" i="10"/>
  <c r="BUI20" i="10"/>
  <c r="BUI21" i="10"/>
  <c r="BUI29" i="10"/>
  <c r="BUI28" i="10" s="1"/>
  <c r="BUJ8" i="10"/>
  <c r="BUI9" i="10"/>
  <c r="BUI14" i="10"/>
  <c r="BUI13" i="10" s="1"/>
  <c r="BUI19" i="10"/>
  <c r="FI2" i="10"/>
  <c r="DE2" i="10"/>
  <c r="DK2" i="10"/>
  <c r="DJ2" i="10"/>
  <c r="ED2" i="10"/>
  <c r="DP2" i="10"/>
  <c r="DO2" i="10"/>
  <c r="DZ3" i="10"/>
  <c r="DY3" i="10"/>
  <c r="FS2" i="10" l="1"/>
  <c r="FC2" i="10"/>
  <c r="DY2" i="10"/>
  <c r="EJ2" i="10"/>
  <c r="EI3" i="10"/>
  <c r="EX2" i="10"/>
  <c r="FH3" i="10"/>
  <c r="FI3" i="10"/>
  <c r="EN2" i="10"/>
  <c r="DT2" i="10"/>
  <c r="EX3" i="10"/>
  <c r="DF3" i="10"/>
  <c r="FM2" i="10"/>
  <c r="BUJ59" i="10"/>
  <c r="BUJ58" i="10" s="1"/>
  <c r="BUJ51" i="10"/>
  <c r="BUJ37" i="10"/>
  <c r="BUJ50" i="10"/>
  <c r="BUJ45" i="10"/>
  <c r="BUJ55" i="10"/>
  <c r="BUJ49" i="10"/>
  <c r="BUJ44" i="10"/>
  <c r="BUJ43" i="10" s="1"/>
  <c r="BUJ39" i="10"/>
  <c r="BUK38" i="10"/>
  <c r="DU3" i="10"/>
  <c r="DT3" i="10"/>
  <c r="DO3" i="10"/>
  <c r="DJ3" i="10"/>
  <c r="EN3" i="10"/>
  <c r="EO3" i="10"/>
  <c r="FM3" i="10"/>
  <c r="ET3" i="10"/>
  <c r="FR3" i="10"/>
  <c r="ED3" i="10"/>
  <c r="FD3" i="10"/>
  <c r="ES2" i="10"/>
  <c r="BUJ29" i="10"/>
  <c r="BUJ28" i="10" s="1"/>
  <c r="BUJ21" i="10"/>
  <c r="BUJ7" i="10"/>
  <c r="BUJ20" i="10"/>
  <c r="BUJ15" i="10"/>
  <c r="BUJ25" i="10"/>
  <c r="BUJ19" i="10"/>
  <c r="BUJ14" i="10"/>
  <c r="BUJ13" i="10" s="1"/>
  <c r="BUJ9" i="10"/>
  <c r="BUK8" i="10"/>
  <c r="BUK59" i="10" l="1"/>
  <c r="BUK58" i="10" s="1"/>
  <c r="BUK51" i="10"/>
  <c r="BUK37" i="10"/>
  <c r="BUK50" i="10"/>
  <c r="BUK45" i="10"/>
  <c r="BUK55" i="10"/>
  <c r="BUK49" i="10"/>
  <c r="BUK44" i="10"/>
  <c r="BUK43" i="10" s="1"/>
  <c r="BUK39" i="10"/>
  <c r="BUL38" i="10"/>
  <c r="BUK29" i="10"/>
  <c r="BUK28" i="10" s="1"/>
  <c r="BUK21" i="10"/>
  <c r="BUK7" i="10"/>
  <c r="BUK20" i="10"/>
  <c r="BUK15" i="10"/>
  <c r="BUK25" i="10"/>
  <c r="BUK19" i="10"/>
  <c r="BUK14" i="10"/>
  <c r="BUK13" i="10" s="1"/>
  <c r="BUK9" i="10"/>
  <c r="BUL8" i="10"/>
  <c r="BUL50" i="10" l="1"/>
  <c r="BUL45" i="10"/>
  <c r="BUL55" i="10"/>
  <c r="BUL49" i="10"/>
  <c r="BUL44" i="10"/>
  <c r="BUL43" i="10" s="1"/>
  <c r="BUL39" i="10"/>
  <c r="BUM38" i="10"/>
  <c r="BUL59" i="10"/>
  <c r="BUL58" i="10" s="1"/>
  <c r="BUL51" i="10"/>
  <c r="BUL37" i="10"/>
  <c r="BUL20" i="10"/>
  <c r="BUL15" i="10"/>
  <c r="BUL25" i="10"/>
  <c r="BUL19" i="10"/>
  <c r="BUL14" i="10"/>
  <c r="BUL13" i="10" s="1"/>
  <c r="BUL9" i="10"/>
  <c r="BUM8" i="10"/>
  <c r="BUL29" i="10"/>
  <c r="BUL28" i="10" s="1"/>
  <c r="BUL21" i="10"/>
  <c r="BUL7" i="10"/>
  <c r="BUM55" i="10" l="1"/>
  <c r="BUM49" i="10"/>
  <c r="BUM44" i="10"/>
  <c r="BUM43" i="10" s="1"/>
  <c r="BUM39" i="10"/>
  <c r="BUN38" i="10"/>
  <c r="BUM59" i="10"/>
  <c r="BUM58" i="10" s="1"/>
  <c r="BUM51" i="10"/>
  <c r="BUM37" i="10"/>
  <c r="BUM50" i="10"/>
  <c r="BUM45" i="10"/>
  <c r="BUM25" i="10"/>
  <c r="BUM19" i="10"/>
  <c r="BUM14" i="10"/>
  <c r="BUM13" i="10" s="1"/>
  <c r="BUM9" i="10"/>
  <c r="BUN8" i="10"/>
  <c r="BUM29" i="10"/>
  <c r="BUM28" i="10" s="1"/>
  <c r="BUM21" i="10"/>
  <c r="BUM7" i="10"/>
  <c r="BUM20" i="10"/>
  <c r="BUM15" i="10"/>
  <c r="BUN59" i="10" l="1"/>
  <c r="BUN58" i="10" s="1"/>
  <c r="BUN51" i="10"/>
  <c r="BUN37" i="10"/>
  <c r="BUN50" i="10"/>
  <c r="BUN45" i="10"/>
  <c r="BUN55" i="10"/>
  <c r="BUN49" i="10"/>
  <c r="BUN44" i="10"/>
  <c r="BUN43" i="10" s="1"/>
  <c r="BUN39" i="10"/>
  <c r="BUO38" i="10"/>
  <c r="BUN29" i="10"/>
  <c r="BUN28" i="10" s="1"/>
  <c r="BUN21" i="10"/>
  <c r="BUN7" i="10"/>
  <c r="BUN20" i="10"/>
  <c r="BUN15" i="10"/>
  <c r="BUN25" i="10"/>
  <c r="BUN19" i="10"/>
  <c r="BUN14" i="10"/>
  <c r="BUN13" i="10" s="1"/>
  <c r="BUN9" i="10"/>
  <c r="BUO8" i="10"/>
  <c r="BUO59" i="10" l="1"/>
  <c r="BUO58" i="10" s="1"/>
  <c r="BUO51" i="10"/>
  <c r="BUO37" i="10"/>
  <c r="BUO50" i="10"/>
  <c r="BUO45" i="10"/>
  <c r="BUO55" i="10"/>
  <c r="BUO49" i="10"/>
  <c r="BUO44" i="10"/>
  <c r="BUO43" i="10" s="1"/>
  <c r="BUO39" i="10"/>
  <c r="BUP38" i="10"/>
  <c r="BUO29" i="10"/>
  <c r="BUO28" i="10" s="1"/>
  <c r="BUO21" i="10"/>
  <c r="BUO7" i="10"/>
  <c r="BUO20" i="10"/>
  <c r="BUO15" i="10"/>
  <c r="BUO25" i="10"/>
  <c r="BUO19" i="10"/>
  <c r="BUO14" i="10"/>
  <c r="BUO13" i="10" s="1"/>
  <c r="BUO9" i="10"/>
  <c r="BUP8" i="10"/>
  <c r="BUP50" i="10" l="1"/>
  <c r="BUP45" i="10"/>
  <c r="BUP55" i="10"/>
  <c r="BUP49" i="10"/>
  <c r="BUP44" i="10"/>
  <c r="BUP43" i="10" s="1"/>
  <c r="BUP39" i="10"/>
  <c r="BUQ38" i="10"/>
  <c r="BUP59" i="10"/>
  <c r="BUP58" i="10" s="1"/>
  <c r="BUP51" i="10"/>
  <c r="BUP37" i="10"/>
  <c r="BUP20" i="10"/>
  <c r="BUP15" i="10"/>
  <c r="BUP25" i="10"/>
  <c r="BUP19" i="10"/>
  <c r="BUP14" i="10"/>
  <c r="BUP13" i="10" s="1"/>
  <c r="BUP9" i="10"/>
  <c r="BUQ8" i="10"/>
  <c r="BUP29" i="10"/>
  <c r="BUP28" i="10" s="1"/>
  <c r="BUP21" i="10"/>
  <c r="BUP7" i="10"/>
  <c r="BUQ55" i="10" l="1"/>
  <c r="BUQ49" i="10"/>
  <c r="BUQ44" i="10"/>
  <c r="BUQ43" i="10" s="1"/>
  <c r="BUQ39" i="10"/>
  <c r="BUR38" i="10"/>
  <c r="BUQ59" i="10"/>
  <c r="BUQ58" i="10" s="1"/>
  <c r="BUQ51" i="10"/>
  <c r="BUQ37" i="10"/>
  <c r="BUQ50" i="10"/>
  <c r="BUQ45" i="10"/>
  <c r="BUQ25" i="10"/>
  <c r="BUQ19" i="10"/>
  <c r="BUQ14" i="10"/>
  <c r="BUQ13" i="10" s="1"/>
  <c r="BUQ9" i="10"/>
  <c r="BUR8" i="10"/>
  <c r="BUQ29" i="10"/>
  <c r="BUQ28" i="10" s="1"/>
  <c r="BUQ21" i="10"/>
  <c r="BUQ7" i="10"/>
  <c r="BUQ20" i="10"/>
  <c r="BUQ15" i="10"/>
  <c r="BUR59" i="10" l="1"/>
  <c r="BUR58" i="10" s="1"/>
  <c r="BUR51" i="10"/>
  <c r="BUR37" i="10"/>
  <c r="BUR50" i="10"/>
  <c r="BUR45" i="10"/>
  <c r="BUR55" i="10"/>
  <c r="BUR49" i="10"/>
  <c r="BUR44" i="10"/>
  <c r="BUR43" i="10" s="1"/>
  <c r="BUR39" i="10"/>
  <c r="BUS38" i="10"/>
  <c r="BUR29" i="10"/>
  <c r="BUR28" i="10" s="1"/>
  <c r="BUR21" i="10"/>
  <c r="BUR7" i="10"/>
  <c r="BUR20" i="10"/>
  <c r="BUR15" i="10"/>
  <c r="BUR25" i="10"/>
  <c r="BUR19" i="10"/>
  <c r="BUR14" i="10"/>
  <c r="BUR13" i="10" s="1"/>
  <c r="BUR9" i="10"/>
  <c r="BUS8" i="10"/>
  <c r="BUS59" i="10" l="1"/>
  <c r="BUS58" i="10" s="1"/>
  <c r="BUS51" i="10"/>
  <c r="BUS37" i="10"/>
  <c r="BUS50" i="10"/>
  <c r="BUS45" i="10"/>
  <c r="BUS55" i="10"/>
  <c r="BUS49" i="10"/>
  <c r="BUS44" i="10"/>
  <c r="BUS43" i="10" s="1"/>
  <c r="BUS39" i="10"/>
  <c r="BUT38" i="10"/>
  <c r="BUS29" i="10"/>
  <c r="BUS28" i="10" s="1"/>
  <c r="BUS21" i="10"/>
  <c r="BUS7" i="10"/>
  <c r="BUS20" i="10"/>
  <c r="BUS15" i="10"/>
  <c r="BUS25" i="10"/>
  <c r="BUS19" i="10"/>
  <c r="BUS14" i="10"/>
  <c r="BUS13" i="10" s="1"/>
  <c r="BUS9" i="10"/>
  <c r="BUT8" i="10"/>
  <c r="BUT50" i="10" l="1"/>
  <c r="BUT45" i="10"/>
  <c r="BUT55" i="10"/>
  <c r="BUT49" i="10"/>
  <c r="BUT44" i="10"/>
  <c r="BUT43" i="10" s="1"/>
  <c r="BUT39" i="10"/>
  <c r="BUU38" i="10"/>
  <c r="BUT59" i="10"/>
  <c r="BUT58" i="10" s="1"/>
  <c r="BUT51" i="10"/>
  <c r="BUT37" i="10"/>
  <c r="BUT20" i="10"/>
  <c r="BUT15" i="10"/>
  <c r="BUT25" i="10"/>
  <c r="BUT19" i="10"/>
  <c r="BUT14" i="10"/>
  <c r="BUT13" i="10" s="1"/>
  <c r="BUT9" i="10"/>
  <c r="BUU8" i="10"/>
  <c r="BUT29" i="10"/>
  <c r="BUT28" i="10" s="1"/>
  <c r="BUT21" i="10"/>
  <c r="BUT7" i="10"/>
  <c r="BUU55" i="10" l="1"/>
  <c r="BUU49" i="10"/>
  <c r="BUU44" i="10"/>
  <c r="BUU43" i="10" s="1"/>
  <c r="BUU39" i="10"/>
  <c r="BUU59" i="10"/>
  <c r="BUU58" i="10" s="1"/>
  <c r="BUU51" i="10"/>
  <c r="BUU37" i="10"/>
  <c r="BUU50" i="10"/>
  <c r="BUU45" i="10"/>
  <c r="BUU25" i="10"/>
  <c r="BUU19" i="10"/>
  <c r="BUU14" i="10"/>
  <c r="BUU13" i="10" s="1"/>
  <c r="BUU9" i="10"/>
  <c r="BUU29" i="10"/>
  <c r="BUU28" i="10" s="1"/>
  <c r="BUU21" i="10"/>
  <c r="BUU7" i="10"/>
  <c r="BUU20" i="10"/>
  <c r="BUU15" i="10"/>
  <c r="AF2" i="10" l="1"/>
  <c r="AB2" i="10" s="1"/>
  <c r="Z2" i="10"/>
  <c r="AA2" i="10" s="1"/>
  <c r="BJ2" i="10" s="1"/>
  <c r="V2" i="10"/>
  <c r="T2" i="10"/>
  <c r="H2" i="10"/>
  <c r="D2" i="10" s="1"/>
  <c r="B2" i="10"/>
  <c r="C2" i="10" s="1"/>
  <c r="BG2" i="10" s="1"/>
  <c r="S2" i="10"/>
  <c r="AG2" i="10" l="1"/>
  <c r="BI2" i="10"/>
  <c r="AC2" i="10"/>
  <c r="BH2" i="10" s="1"/>
  <c r="E2" i="10"/>
  <c r="BE2" i="10" s="1"/>
  <c r="BF2" i="10"/>
  <c r="O42" i="2" l="1"/>
  <c r="P42" i="2"/>
  <c r="Q42" i="2"/>
  <c r="G42" i="2"/>
  <c r="H42" i="2"/>
  <c r="I42" i="2"/>
  <c r="J42" i="2"/>
  <c r="K42" i="2"/>
  <c r="L42" i="2"/>
  <c r="M42" i="2"/>
  <c r="N42" i="2"/>
  <c r="F42" i="2"/>
  <c r="Q43" i="2" l="1"/>
  <c r="P43" i="2"/>
  <c r="N43" i="2"/>
  <c r="M43" i="2"/>
  <c r="L43" i="2"/>
  <c r="K43" i="2"/>
  <c r="J43" i="2"/>
  <c r="I43" i="2"/>
  <c r="H43" i="2"/>
  <c r="G43" i="2"/>
  <c r="O43" i="2" l="1"/>
  <c r="F43" i="2"/>
  <c r="R3" i="2"/>
  <c r="T6" i="2" l="1"/>
  <c r="I3" i="11" s="1"/>
  <c r="R19" i="2"/>
  <c r="G12" i="12" s="1"/>
  <c r="CKE3" i="10" s="1"/>
  <c r="R20" i="2"/>
  <c r="G11" i="12" s="1"/>
  <c r="CKA3" i="10" s="1"/>
  <c r="R21" i="2"/>
  <c r="G10" i="12" s="1"/>
  <c r="CJW3" i="10" s="1"/>
  <c r="R22" i="2"/>
  <c r="G9" i="12" s="1"/>
  <c r="T15" i="2"/>
  <c r="I6" i="11" s="1"/>
  <c r="T8" i="2"/>
  <c r="I4" i="11" s="1"/>
  <c r="R9" i="2"/>
  <c r="T16" i="2"/>
  <c r="I11" i="11" s="1"/>
  <c r="R16" i="2"/>
  <c r="R14" i="2"/>
  <c r="T14" i="2"/>
  <c r="I5" i="11" s="1"/>
  <c r="T11" i="2"/>
  <c r="I14" i="11" s="1"/>
  <c r="R7" i="2"/>
  <c r="F11" i="1" s="1"/>
  <c r="T7" i="2"/>
  <c r="I10" i="11" s="1"/>
  <c r="R10" i="2"/>
  <c r="R11" i="2"/>
  <c r="P11" i="1" s="1"/>
  <c r="R17" i="2"/>
  <c r="R12" i="2"/>
  <c r="T12" i="2"/>
  <c r="T10" i="2"/>
  <c r="I13" i="11" s="1"/>
  <c r="T9" i="2"/>
  <c r="I9" i="11" s="1"/>
  <c r="R8" i="2"/>
  <c r="R15" i="2"/>
  <c r="CJR3" i="10" l="1"/>
  <c r="CKG3" i="10" s="1"/>
  <c r="CKH3" i="10" s="1"/>
  <c r="CJS3" i="10"/>
  <c r="B11" i="1"/>
  <c r="P17" i="1"/>
  <c r="D72" i="1"/>
  <c r="D73" i="1" s="1"/>
  <c r="E71" i="1" s="1"/>
  <c r="L17" i="1"/>
  <c r="B17" i="1"/>
  <c r="I7" i="11"/>
  <c r="L11" i="1"/>
  <c r="CJW2" i="10"/>
  <c r="B5" i="1"/>
  <c r="D84" i="1"/>
  <c r="D79" i="1"/>
  <c r="D80" i="1"/>
  <c r="D81" i="1"/>
  <c r="D82" i="1"/>
  <c r="D83" i="1"/>
  <c r="R6" i="2"/>
  <c r="F18" i="1" s="1"/>
  <c r="CJU3" i="10" l="1"/>
  <c r="CJV3" i="10" s="1"/>
  <c r="CKC3" i="10"/>
  <c r="CKD3" i="10" s="1"/>
  <c r="CJY3" i="10"/>
  <c r="CJZ3" i="10" s="1"/>
  <c r="P5" i="1"/>
  <c r="R13" i="2"/>
  <c r="T17" i="2"/>
  <c r="CJR2" i="10"/>
  <c r="CJY2" i="10" s="1"/>
  <c r="CJZ2" i="10" s="1"/>
  <c r="T13" i="2"/>
  <c r="L5" i="1"/>
  <c r="E72" i="1"/>
  <c r="I8" i="11" l="1"/>
  <c r="I12" i="11"/>
  <c r="F5" i="1"/>
  <c r="CJS2" i="10"/>
  <c r="CJU2" i="10" s="1"/>
  <c r="CJV2" i="10" s="1"/>
</calcChain>
</file>

<file path=xl/sharedStrings.xml><?xml version="1.0" encoding="utf-8"?>
<sst xmlns="http://schemas.openxmlformats.org/spreadsheetml/2006/main" count="572" uniqueCount="302">
  <si>
    <t>Jan</t>
  </si>
  <si>
    <t>Feb</t>
  </si>
  <si>
    <t>F</t>
  </si>
  <si>
    <t xml:space="preserve">M </t>
  </si>
  <si>
    <t>Apr</t>
  </si>
  <si>
    <t>Jun</t>
  </si>
  <si>
    <t>Jul</t>
  </si>
  <si>
    <t>Aug</t>
  </si>
  <si>
    <t>Sep</t>
  </si>
  <si>
    <t>Nov</t>
  </si>
  <si>
    <t>Dec</t>
  </si>
  <si>
    <t>Total</t>
  </si>
  <si>
    <t>Permanent</t>
  </si>
  <si>
    <t>Student</t>
  </si>
  <si>
    <t>Part Time</t>
  </si>
  <si>
    <t>ID</t>
  </si>
  <si>
    <t>Employees Hired</t>
  </si>
  <si>
    <t>Headcount</t>
  </si>
  <si>
    <t>Employees Left</t>
  </si>
  <si>
    <t>Temporary/contract</t>
  </si>
  <si>
    <t>Full Time</t>
  </si>
  <si>
    <t>Gauge Chart Name:</t>
  </si>
  <si>
    <t>AV</t>
  </si>
  <si>
    <t>min</t>
  </si>
  <si>
    <t>max</t>
  </si>
  <si>
    <t>diff</t>
  </si>
  <si>
    <t>Format</t>
  </si>
  <si>
    <t>Decimals</t>
  </si>
  <si>
    <t>Labels size</t>
  </si>
  <si>
    <t>AV size</t>
  </si>
  <si>
    <t>ref 2E</t>
  </si>
  <si>
    <t>ref 1E</t>
  </si>
  <si>
    <t>color 1</t>
  </si>
  <si>
    <t>color 2</t>
  </si>
  <si>
    <t>color 3</t>
  </si>
  <si>
    <t>Skin</t>
  </si>
  <si>
    <t>Sheet Name</t>
  </si>
  <si>
    <t>Sheet Index</t>
  </si>
  <si>
    <t>Attached</t>
  </si>
  <si>
    <t>Reference</t>
  </si>
  <si>
    <t>color AV</t>
  </si>
  <si>
    <t>Description</t>
  </si>
  <si>
    <t>Size</t>
  </si>
  <si>
    <t>PV</t>
  </si>
  <si>
    <t>TextBoxDiff</t>
  </si>
  <si>
    <t>color PV</t>
  </si>
  <si>
    <t>ref 4S</t>
  </si>
  <si>
    <t>ref 4E</t>
  </si>
  <si>
    <t>ref 5E</t>
  </si>
  <si>
    <t>ref 6E</t>
  </si>
  <si>
    <t>ref 7E</t>
  </si>
  <si>
    <t>ref 8E</t>
  </si>
  <si>
    <t>ref 9E</t>
  </si>
  <si>
    <t>ref 10E</t>
  </si>
  <si>
    <t>ref 11E</t>
  </si>
  <si>
    <t>ref 12E</t>
  </si>
  <si>
    <t>color 4</t>
  </si>
  <si>
    <t>color 5</t>
  </si>
  <si>
    <t>color 6</t>
  </si>
  <si>
    <t>color 7</t>
  </si>
  <si>
    <t>color 8</t>
  </si>
  <si>
    <t>color 9</t>
  </si>
  <si>
    <t>color 10</t>
  </si>
  <si>
    <t>color 11</t>
  </si>
  <si>
    <t>color 12</t>
  </si>
  <si>
    <t>Zones Count</t>
  </si>
  <si>
    <t>Hform</t>
  </si>
  <si>
    <t>Reverse?</t>
  </si>
  <si>
    <t>color LB</t>
  </si>
  <si>
    <t>color A</t>
  </si>
  <si>
    <t>color D</t>
  </si>
  <si>
    <t>Variance Chart Name:</t>
  </si>
  <si>
    <t>Data 1</t>
  </si>
  <si>
    <t>Data 2</t>
  </si>
  <si>
    <t>Diff</t>
  </si>
  <si>
    <t>Series 1</t>
  </si>
  <si>
    <t>Series 2</t>
  </si>
  <si>
    <t>Sales Funnel Chart Name:</t>
  </si>
  <si>
    <t>TL Chart Name:</t>
  </si>
  <si>
    <t>Green</t>
  </si>
  <si>
    <t>Yellow</t>
  </si>
  <si>
    <t>AV Val.</t>
  </si>
  <si>
    <t>Size 1</t>
  </si>
  <si>
    <t>Size 2</t>
  </si>
  <si>
    <t>Size 3</t>
  </si>
  <si>
    <t>ForeColor</t>
  </si>
  <si>
    <t>Border</t>
  </si>
  <si>
    <t>Off Light</t>
  </si>
  <si>
    <t>Text</t>
  </si>
  <si>
    <t>Color 1</t>
  </si>
  <si>
    <t>Color 2</t>
  </si>
  <si>
    <t>Color 3</t>
  </si>
  <si>
    <t>Model</t>
  </si>
  <si>
    <t>Minim</t>
  </si>
  <si>
    <t>Maxim</t>
  </si>
  <si>
    <t>VarianceActualHorizontal:</t>
  </si>
  <si>
    <t>WaterFallChart Name:</t>
  </si>
  <si>
    <t>Labels</t>
  </si>
  <si>
    <t>Values</t>
  </si>
  <si>
    <t>Cumulative</t>
  </si>
  <si>
    <t>Start - End</t>
  </si>
  <si>
    <t>Before</t>
  </si>
  <si>
    <t>After</t>
  </si>
  <si>
    <t>Data label position</t>
  </si>
  <si>
    <t>MekkoChart Name:</t>
  </si>
  <si>
    <t>OrgChart Name:</t>
  </si>
  <si>
    <t>RadialBarChart Name:</t>
  </si>
  <si>
    <t>MaxValue</t>
  </si>
  <si>
    <t>Value 1</t>
  </si>
  <si>
    <t>Desc 1</t>
  </si>
  <si>
    <t>v 1</t>
  </si>
  <si>
    <t>i 1</t>
  </si>
  <si>
    <t>Value 2</t>
  </si>
  <si>
    <t>Desc 2</t>
  </si>
  <si>
    <t>v 2</t>
  </si>
  <si>
    <t>i 2</t>
  </si>
  <si>
    <t>Value 3</t>
  </si>
  <si>
    <t>Desc 3</t>
  </si>
  <si>
    <t>v 3</t>
  </si>
  <si>
    <t>i 3</t>
  </si>
  <si>
    <t>Value 4</t>
  </si>
  <si>
    <t>Desc 4</t>
  </si>
  <si>
    <t>v 4</t>
  </si>
  <si>
    <t>i 4</t>
  </si>
  <si>
    <t>Value 5</t>
  </si>
  <si>
    <t>Desc 5</t>
  </si>
  <si>
    <t>v 5</t>
  </si>
  <si>
    <t>i 5</t>
  </si>
  <si>
    <t>Value 6</t>
  </si>
  <si>
    <t>Desc 6</t>
  </si>
  <si>
    <t>v 6</t>
  </si>
  <si>
    <t>i 6</t>
  </si>
  <si>
    <t>Value 7</t>
  </si>
  <si>
    <t>Desc 7</t>
  </si>
  <si>
    <t>v 7</t>
  </si>
  <si>
    <t>i 7</t>
  </si>
  <si>
    <t>Value 8</t>
  </si>
  <si>
    <t>Desc 8</t>
  </si>
  <si>
    <t>v 8</t>
  </si>
  <si>
    <t>i 8</t>
  </si>
  <si>
    <t>Value 9</t>
  </si>
  <si>
    <t>Desc 9</t>
  </si>
  <si>
    <t>v 9</t>
  </si>
  <si>
    <t>i 9</t>
  </si>
  <si>
    <t>Value 10</t>
  </si>
  <si>
    <t>Desc 10</t>
  </si>
  <si>
    <t>v 10</t>
  </si>
  <si>
    <t>i 10</t>
  </si>
  <si>
    <t>Sales Funnel2 Chart Name:</t>
  </si>
  <si>
    <t>Colors</t>
  </si>
  <si>
    <t>DataText</t>
  </si>
  <si>
    <t>DataValue</t>
  </si>
  <si>
    <t>x</t>
  </si>
  <si>
    <t>Label</t>
  </si>
  <si>
    <t>Value</t>
  </si>
  <si>
    <t>Low</t>
  </si>
  <si>
    <t>High</t>
  </si>
  <si>
    <t>x2</t>
  </si>
  <si>
    <t>yLabel</t>
  </si>
  <si>
    <t>yPercent</t>
  </si>
  <si>
    <t>LabelPercent</t>
  </si>
  <si>
    <t>xxx</t>
  </si>
  <si>
    <t>G2_ddasdad</t>
  </si>
  <si>
    <t>Num</t>
  </si>
  <si>
    <t>Skin 6</t>
  </si>
  <si>
    <t>Data 3</t>
  </si>
  <si>
    <t>Data 4</t>
  </si>
  <si>
    <t>Data 5</t>
  </si>
  <si>
    <t>Data 6</t>
  </si>
  <si>
    <t>Data 7</t>
  </si>
  <si>
    <t>Data 8</t>
  </si>
  <si>
    <t>Data 9</t>
  </si>
  <si>
    <t>Data 10</t>
  </si>
  <si>
    <t>Data 11</t>
  </si>
  <si>
    <t>Data 12</t>
  </si>
  <si>
    <t>Data 13</t>
  </si>
  <si>
    <t>Data 14</t>
  </si>
  <si>
    <t>Data 15</t>
  </si>
  <si>
    <t>Data 16</t>
  </si>
  <si>
    <t>Data 17</t>
  </si>
  <si>
    <t>Data 18</t>
  </si>
  <si>
    <t>Data 19</t>
  </si>
  <si>
    <t>Data 20</t>
  </si>
  <si>
    <t>Data 21</t>
  </si>
  <si>
    <t>Data 22</t>
  </si>
  <si>
    <t>Data 23</t>
  </si>
  <si>
    <t>Data 24</t>
  </si>
  <si>
    <t>Data 25</t>
  </si>
  <si>
    <t>Data 26</t>
  </si>
  <si>
    <t>Data 27</t>
  </si>
  <si>
    <t>Data 28</t>
  </si>
  <si>
    <t>Data 29</t>
  </si>
  <si>
    <t>Data 30</t>
  </si>
  <si>
    <t>Data 31</t>
  </si>
  <si>
    <t>Data 32</t>
  </si>
  <si>
    <t>Data 33</t>
  </si>
  <si>
    <t>Data 34</t>
  </si>
  <si>
    <t>Data 35</t>
  </si>
  <si>
    <t>Data 36</t>
  </si>
  <si>
    <t>Data 37</t>
  </si>
  <si>
    <t>Data 38</t>
  </si>
  <si>
    <t>Data 39</t>
  </si>
  <si>
    <t>Data 40</t>
  </si>
  <si>
    <t>Data 41</t>
  </si>
  <si>
    <t>Data 42</t>
  </si>
  <si>
    <t>Data 43</t>
  </si>
  <si>
    <t>Data 44</t>
  </si>
  <si>
    <t>Data 45</t>
  </si>
  <si>
    <t>Data 46</t>
  </si>
  <si>
    <t>Data 47</t>
  </si>
  <si>
    <t>Data 48</t>
  </si>
  <si>
    <t>Data 49</t>
  </si>
  <si>
    <t>Data 50</t>
  </si>
  <si>
    <t>Data 51</t>
  </si>
  <si>
    <t>Data 52</t>
  </si>
  <si>
    <t>Data 53</t>
  </si>
  <si>
    <t>Data 54</t>
  </si>
  <si>
    <t>Data 55</t>
  </si>
  <si>
    <t>Data 56</t>
  </si>
  <si>
    <t>Data 57</t>
  </si>
  <si>
    <t>Data 58</t>
  </si>
  <si>
    <t>Data 59</t>
  </si>
  <si>
    <t>Data 60</t>
  </si>
  <si>
    <t>Data 61</t>
  </si>
  <si>
    <t>Data 62</t>
  </si>
  <si>
    <t>Data 63</t>
  </si>
  <si>
    <t>Data 64</t>
  </si>
  <si>
    <t>Data 65</t>
  </si>
  <si>
    <t>Data 66</t>
  </si>
  <si>
    <t>Data 67</t>
  </si>
  <si>
    <t>Data 68</t>
  </si>
  <si>
    <t>Data 69</t>
  </si>
  <si>
    <t>Data 70</t>
  </si>
  <si>
    <t>Data 71</t>
  </si>
  <si>
    <t>Data 72</t>
  </si>
  <si>
    <t>Data 73</t>
  </si>
  <si>
    <t>Data 74</t>
  </si>
  <si>
    <t>Data 75</t>
  </si>
  <si>
    <t>Data 76</t>
  </si>
  <si>
    <t>Data 77</t>
  </si>
  <si>
    <t>Data 78</t>
  </si>
  <si>
    <t>Data 79</t>
  </si>
  <si>
    <t>Data 80</t>
  </si>
  <si>
    <t>Data 81</t>
  </si>
  <si>
    <t>Data 82</t>
  </si>
  <si>
    <t>Data 83</t>
  </si>
  <si>
    <t>Data 84</t>
  </si>
  <si>
    <t>Data 85</t>
  </si>
  <si>
    <t>Data 86</t>
  </si>
  <si>
    <t>Data 87</t>
  </si>
  <si>
    <t>Data 88</t>
  </si>
  <si>
    <t>Data 89</t>
  </si>
  <si>
    <t>Data 90</t>
  </si>
  <si>
    <t>Data 91</t>
  </si>
  <si>
    <t>Data 92</t>
  </si>
  <si>
    <t>Data 93</t>
  </si>
  <si>
    <t>Data 94</t>
  </si>
  <si>
    <t>Data 95</t>
  </si>
  <si>
    <t>VAH_1</t>
  </si>
  <si>
    <t>Calculations:</t>
  </si>
  <si>
    <t>Red</t>
  </si>
  <si>
    <t>Actual</t>
  </si>
  <si>
    <t>Zero Line</t>
  </si>
  <si>
    <t>Var</t>
  </si>
  <si>
    <t>VR_1</t>
  </si>
  <si>
    <t>VR_2</t>
  </si>
  <si>
    <t>VAH_2</t>
  </si>
  <si>
    <t>RBC_1</t>
  </si>
  <si>
    <t>KPI</t>
  </si>
  <si>
    <t>KPIs</t>
  </si>
  <si>
    <t>Traffic sources</t>
  </si>
  <si>
    <t>Search</t>
  </si>
  <si>
    <t>Suggested</t>
  </si>
  <si>
    <t>Browse</t>
  </si>
  <si>
    <t>Other</t>
  </si>
  <si>
    <t>Gemiddeld aantal views per kijker</t>
  </si>
  <si>
    <t>Uniek uitzicht</t>
  </si>
  <si>
    <t>Gemiddelde kijktijd(en)</t>
  </si>
  <si>
    <t>Totale kijktijd</t>
  </si>
  <si>
    <t>Totaal aantal weergaven</t>
  </si>
  <si>
    <t>Afspelen waarmee inkomsten zijn gegenereerd (%)</t>
  </si>
  <si>
    <t>CTR voor vertoningen</t>
  </si>
  <si>
    <t>Doelgroepbehoud</t>
  </si>
  <si>
    <t>Betrokkenheid</t>
  </si>
  <si>
    <t>Abonnees (winst)</t>
  </si>
  <si>
    <t>Abonnees (verloren)</t>
  </si>
  <si>
    <r>
      <t>Geschatte opbrengst (</t>
    </r>
    <r>
      <rPr>
        <b/>
        <sz val="11"/>
        <color rgb="FF7F7F7F"/>
        <rFont val="Calibri"/>
        <family val="2"/>
      </rPr>
      <t>€</t>
    </r>
    <r>
      <rPr>
        <b/>
        <i/>
        <sz val="11"/>
        <color rgb="FF7F7F7F"/>
        <rFont val="Calibri"/>
        <family val="2"/>
        <scheme val="minor"/>
      </rPr>
      <t>)</t>
    </r>
  </si>
  <si>
    <t>CF Richting (Hoger is Beter)</t>
  </si>
  <si>
    <t>Gem. weergaven per kijker</t>
  </si>
  <si>
    <t>Totaal aantal videoweergaven</t>
  </si>
  <si>
    <t>Kijktijd (sec)</t>
  </si>
  <si>
    <t>Doelgroepbehoud (%)</t>
  </si>
  <si>
    <t>Videobetrokkenheid</t>
  </si>
  <si>
    <r>
      <t>Geschatte opbrengst (</t>
    </r>
    <r>
      <rPr>
        <b/>
        <sz val="11"/>
        <color theme="1" tint="0.34998626667073579"/>
        <rFont val="Calibri"/>
        <family val="2"/>
      </rPr>
      <t>€</t>
    </r>
    <r>
      <rPr>
        <b/>
        <i/>
        <sz val="11"/>
        <color theme="1" tint="0.34998626667073579"/>
        <rFont val="Segoe UI"/>
        <family val="2"/>
      </rPr>
      <t>)</t>
    </r>
  </si>
  <si>
    <t>Mei</t>
  </si>
  <si>
    <t>Okt</t>
  </si>
  <si>
    <t>Geselecteerde maand</t>
  </si>
  <si>
    <t>Totale Kijktijd</t>
  </si>
  <si>
    <t>Maa</t>
  </si>
  <si>
    <t>Uniek bezoekers</t>
  </si>
  <si>
    <t>Normaal</t>
  </si>
  <si>
    <t>Tegengesteld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</si>
</sst>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[Red]\(&quot;$&quot;#,##0.00\)"/>
    <numFmt numFmtId="165" formatCode="_ * #,##0.00_)\ _$_ ;_ * \(#,##0.00\)\ _$_ ;_ * &quot;-&quot;??_)\ _$_ ;_ @_ "/>
    <numFmt numFmtId="166" formatCode="0.0%"/>
    <numFmt numFmtId="167" formatCode="&quot;+&quot;#,##0;&quot;-&quot;#,##0"/>
    <numFmt numFmtId="168" formatCode="\+#,##0_ ;[Red]\-#,##0\ "/>
    <numFmt numFmtId="169" formatCode="[h]:mm:ss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 tint="0.249977111117893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color theme="1" tint="0.249977111117893"/>
      <name val="Segoe UI"/>
      <family val="2"/>
    </font>
    <font>
      <b/>
      <sz val="11"/>
      <color theme="1" tint="0.249977111117893"/>
      <name val="Segoe UI"/>
      <family val="2"/>
    </font>
    <font>
      <sz val="11"/>
      <color theme="1" tint="0.249977111117893"/>
      <name val="Segoe UI"/>
      <family val="2"/>
    </font>
    <font>
      <sz val="11"/>
      <color theme="1"/>
      <name val="Segoe UI"/>
      <family val="2"/>
    </font>
    <font>
      <sz val="12"/>
      <color theme="1" tint="0.249977111117893"/>
      <name val="Segoe UI"/>
      <family val="2"/>
    </font>
    <font>
      <b/>
      <sz val="18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Segoe UI"/>
      <family val="2"/>
    </font>
    <font>
      <b/>
      <i/>
      <sz val="11"/>
      <color theme="1" tint="0.249977111117893"/>
      <name val="Calibri"/>
      <family val="2"/>
      <scheme val="minor"/>
    </font>
    <font>
      <sz val="11"/>
      <color rgb="FF7F7F7F"/>
      <name val="Calibri"/>
      <family val="2"/>
      <scheme val="minor"/>
    </font>
    <font>
      <b/>
      <sz val="10"/>
      <color rgb="FF7F7F7F"/>
      <name val="Arial"/>
      <family val="2"/>
    </font>
    <font>
      <sz val="11"/>
      <color theme="1" tint="0.249977111117893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i/>
      <sz val="11"/>
      <color theme="1" tint="0.34998626667073579"/>
      <name val="Segoe UI"/>
      <family val="2"/>
    </font>
    <font>
      <b/>
      <i/>
      <sz val="11"/>
      <color theme="1" tint="0.34998626667073579"/>
      <name val="Segoe UI"/>
      <family val="2"/>
    </font>
    <font>
      <b/>
      <i/>
      <sz val="11"/>
      <color theme="1" tint="0.499984740745262"/>
      <name val="Segoe UI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rgb="FF01B1A3"/>
      <name val="Calibri"/>
      <family val="2"/>
      <scheme val="minor"/>
    </font>
    <font>
      <b/>
      <sz val="11"/>
      <color rgb="FF7F7F7F"/>
      <name val="Calibri"/>
      <family val="2"/>
    </font>
    <font>
      <b/>
      <sz val="11"/>
      <color theme="1" tint="0.34998626667073579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435361"/>
        <bgColor indexed="64"/>
      </patternFill>
    </fill>
    <fill>
      <patternFill patternType="solid">
        <fgColor rgb="FF01B1A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1" tint="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1" tint="0.2499465926084170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/>
    <xf numFmtId="0" fontId="10" fillId="0" borderId="0" xfId="0" applyFont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7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7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7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7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7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167" fontId="0" fillId="12" borderId="0" xfId="0" applyNumberFormat="1" applyFill="1" applyAlignment="1">
      <alignment horizontal="center" vertical="center"/>
    </xf>
    <xf numFmtId="168" fontId="7" fillId="1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9" fontId="0" fillId="0" borderId="0" xfId="0" applyNumberFormat="1"/>
    <xf numFmtId="3" fontId="11" fillId="0" borderId="0" xfId="0" applyNumberFormat="1" applyFont="1" applyBorder="1" applyAlignment="1">
      <alignment horizontal="center" vertical="center"/>
    </xf>
    <xf numFmtId="169" fontId="11" fillId="0" borderId="0" xfId="0" applyNumberFormat="1" applyFont="1" applyBorder="1" applyAlignment="1">
      <alignment horizontal="center" vertical="center"/>
    </xf>
    <xf numFmtId="10" fontId="11" fillId="0" borderId="0" xfId="1" applyNumberFormat="1" applyFont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3" fontId="11" fillId="0" borderId="0" xfId="0" applyNumberFormat="1" applyFont="1" applyBorder="1" applyAlignment="1">
      <alignment vertical="center"/>
    </xf>
    <xf numFmtId="166" fontId="11" fillId="0" borderId="0" xfId="1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9" fontId="11" fillId="0" borderId="0" xfId="1" applyFont="1" applyBorder="1" applyAlignment="1">
      <alignment vertical="center"/>
    </xf>
    <xf numFmtId="0" fontId="19" fillId="3" borderId="0" xfId="0" applyFont="1" applyFill="1" applyAlignment="1" applyProtection="1">
      <alignment horizontal="left" vertical="center"/>
      <protection hidden="1"/>
    </xf>
    <xf numFmtId="37" fontId="19" fillId="3" borderId="0" xfId="2" applyNumberFormat="1" applyFont="1" applyFill="1" applyAlignment="1" applyProtection="1">
      <alignment vertical="center"/>
      <protection hidden="1"/>
    </xf>
    <xf numFmtId="9" fontId="19" fillId="3" borderId="0" xfId="1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>
      <alignment vertical="center"/>
    </xf>
    <xf numFmtId="166" fontId="20" fillId="3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9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>
      <alignment vertical="center"/>
    </xf>
    <xf numFmtId="0" fontId="22" fillId="13" borderId="0" xfId="3" applyFont="1" applyFill="1"/>
    <xf numFmtId="0" fontId="19" fillId="13" borderId="0" xfId="0" applyFont="1" applyFill="1" applyAlignment="1" applyProtection="1">
      <alignment vertical="center"/>
      <protection hidden="1"/>
    </xf>
    <xf numFmtId="0" fontId="19" fillId="13" borderId="0" xfId="0" applyFont="1" applyFill="1" applyAlignment="1">
      <alignment vertical="center"/>
    </xf>
    <xf numFmtId="0" fontId="0" fillId="13" borderId="0" xfId="0" applyFont="1" applyFill="1" applyAlignment="1">
      <alignment vertical="center"/>
    </xf>
    <xf numFmtId="0" fontId="17" fillId="13" borderId="0" xfId="3" applyFill="1" applyAlignment="1">
      <alignment vertical="center"/>
    </xf>
    <xf numFmtId="166" fontId="24" fillId="3" borderId="0" xfId="3" applyNumberFormat="1" applyFont="1" applyFill="1" applyAlignment="1">
      <alignment horizontal="center" vertical="center"/>
    </xf>
    <xf numFmtId="0" fontId="23" fillId="13" borderId="0" xfId="3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</xf>
    <xf numFmtId="0" fontId="22" fillId="12" borderId="0" xfId="3" applyFont="1" applyFill="1"/>
    <xf numFmtId="0" fontId="22" fillId="13" borderId="0" xfId="3" applyFont="1" applyFill="1" applyAlignment="1">
      <alignment horizontal="center"/>
    </xf>
    <xf numFmtId="0" fontId="0" fillId="12" borderId="0" xfId="0" applyFill="1"/>
    <xf numFmtId="164" fontId="19" fillId="2" borderId="0" xfId="0" applyNumberFormat="1" applyFont="1" applyFill="1" applyAlignment="1">
      <alignment vertical="center"/>
    </xf>
    <xf numFmtId="0" fontId="27" fillId="3" borderId="0" xfId="3" applyFont="1" applyFill="1" applyAlignment="1" applyProtection="1">
      <alignment vertical="center"/>
      <protection hidden="1"/>
    </xf>
    <xf numFmtId="0" fontId="27" fillId="13" borderId="0" xfId="3" applyFont="1" applyFill="1" applyAlignment="1" applyProtection="1">
      <alignment vertical="center"/>
      <protection hidden="1"/>
    </xf>
    <xf numFmtId="0" fontId="27" fillId="3" borderId="0" xfId="3" applyFont="1" applyFill="1" applyAlignment="1">
      <alignment vertical="center"/>
    </xf>
    <xf numFmtId="0" fontId="27" fillId="13" borderId="0" xfId="3" applyFont="1" applyFill="1" applyAlignment="1">
      <alignment vertical="center"/>
    </xf>
    <xf numFmtId="0" fontId="17" fillId="0" borderId="0" xfId="3"/>
    <xf numFmtId="9" fontId="0" fillId="14" borderId="0" xfId="1" applyFont="1" applyFill="1"/>
    <xf numFmtId="9" fontId="0" fillId="15" borderId="0" xfId="1" applyFont="1" applyFill="1"/>
    <xf numFmtId="9" fontId="0" fillId="4" borderId="0" xfId="1" applyFont="1" applyFill="1"/>
    <xf numFmtId="9" fontId="0" fillId="16" borderId="0" xfId="1" applyFont="1" applyFill="1"/>
    <xf numFmtId="0" fontId="28" fillId="13" borderId="5" xfId="3" applyFont="1" applyFill="1" applyBorder="1" applyAlignment="1" applyProtection="1">
      <alignment horizontal="center" vertical="center"/>
    </xf>
    <xf numFmtId="0" fontId="28" fillId="13" borderId="1" xfId="3" applyFont="1" applyFill="1" applyBorder="1" applyAlignment="1" applyProtection="1">
      <alignment horizontal="center" vertical="center"/>
      <protection hidden="1"/>
    </xf>
    <xf numFmtId="4" fontId="28" fillId="13" borderId="1" xfId="3" applyNumberFormat="1" applyFont="1" applyFill="1" applyBorder="1" applyAlignment="1" applyProtection="1">
      <alignment horizontal="center" vertical="center"/>
      <protection hidden="1"/>
    </xf>
    <xf numFmtId="166" fontId="28" fillId="13" borderId="1" xfId="3" applyNumberFormat="1" applyFont="1" applyFill="1" applyBorder="1" applyAlignment="1" applyProtection="1">
      <alignment horizontal="center" vertical="center"/>
      <protection hidden="1"/>
    </xf>
    <xf numFmtId="3" fontId="28" fillId="13" borderId="1" xfId="3" applyNumberFormat="1" applyFont="1" applyFill="1" applyBorder="1" applyAlignment="1" applyProtection="1">
      <alignment horizontal="center" vertical="center"/>
      <protection hidden="1"/>
    </xf>
    <xf numFmtId="169" fontId="28" fillId="13" borderId="5" xfId="3" applyNumberFormat="1" applyFont="1" applyFill="1" applyBorder="1" applyAlignment="1" applyProtection="1">
      <alignment horizontal="right" vertical="center"/>
      <protection hidden="1"/>
    </xf>
    <xf numFmtId="169" fontId="28" fillId="13" borderId="5" xfId="3" applyNumberFormat="1" applyFont="1" applyFill="1" applyBorder="1" applyAlignment="1" applyProtection="1">
      <alignment horizontal="center" vertical="center"/>
      <protection hidden="1"/>
    </xf>
    <xf numFmtId="3" fontId="28" fillId="13" borderId="1" xfId="3" applyNumberFormat="1" applyFont="1" applyFill="1" applyBorder="1" applyAlignment="1" applyProtection="1">
      <alignment horizontal="right" vertical="center"/>
      <protection hidden="1"/>
    </xf>
    <xf numFmtId="1" fontId="28" fillId="13" borderId="5" xfId="3" applyNumberFormat="1" applyFont="1" applyFill="1" applyBorder="1" applyAlignment="1" applyProtection="1">
      <alignment horizontal="center" vertical="center"/>
      <protection hidden="1"/>
    </xf>
    <xf numFmtId="1" fontId="28" fillId="13" borderId="1" xfId="3" applyNumberFormat="1" applyFont="1" applyFill="1" applyBorder="1" applyAlignment="1" applyProtection="1">
      <alignment horizontal="center" vertical="center"/>
      <protection hidden="1"/>
    </xf>
    <xf numFmtId="9" fontId="28" fillId="13" borderId="1" xfId="1" applyNumberFormat="1" applyFont="1" applyFill="1" applyBorder="1" applyAlignment="1" applyProtection="1">
      <alignment horizontal="center" vertical="center"/>
      <protection hidden="1"/>
    </xf>
    <xf numFmtId="0" fontId="30" fillId="4" borderId="4" xfId="3" applyFont="1" applyFill="1" applyBorder="1" applyAlignment="1">
      <alignment horizontal="center" vertical="center"/>
    </xf>
    <xf numFmtId="0" fontId="31" fillId="3" borderId="0" xfId="3" applyFont="1" applyFill="1" applyAlignment="1">
      <alignment vertical="center"/>
    </xf>
    <xf numFmtId="0" fontId="32" fillId="3" borderId="0" xfId="3" applyFont="1" applyFill="1" applyAlignment="1" applyProtection="1">
      <alignment vertical="center"/>
      <protection hidden="1"/>
    </xf>
    <xf numFmtId="0" fontId="30" fillId="2" borderId="10" xfId="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66" fontId="0" fillId="0" borderId="0" xfId="1" applyNumberFormat="1" applyFont="1" applyFill="1" applyAlignment="1">
      <alignment horizontal="center" vertical="center"/>
    </xf>
    <xf numFmtId="166" fontId="26" fillId="0" borderId="0" xfId="1" applyNumberFormat="1" applyFont="1" applyFill="1" applyAlignment="1">
      <alignment vertical="center"/>
    </xf>
    <xf numFmtId="166" fontId="18" fillId="0" borderId="0" xfId="1" applyNumberFormat="1" applyFont="1" applyFill="1" applyAlignment="1">
      <alignment vertical="center"/>
    </xf>
    <xf numFmtId="166" fontId="19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0" fontId="29" fillId="13" borderId="2" xfId="3" applyFont="1" applyFill="1" applyBorder="1" applyAlignment="1" applyProtection="1">
      <alignment horizontal="left" vertical="center"/>
      <protection hidden="1"/>
    </xf>
    <xf numFmtId="0" fontId="29" fillId="13" borderId="6" xfId="3" applyFont="1" applyFill="1" applyBorder="1" applyAlignment="1" applyProtection="1">
      <alignment horizontal="left" vertical="center"/>
      <protection hidden="1"/>
    </xf>
    <xf numFmtId="0" fontId="29" fillId="13" borderId="3" xfId="3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>
      <alignment horizontal="left" vertical="center"/>
    </xf>
    <xf numFmtId="0" fontId="29" fillId="13" borderId="1" xfId="3" applyFont="1" applyFill="1" applyBorder="1" applyAlignment="1" applyProtection="1">
      <alignment horizontal="left" vertical="center"/>
      <protection hidden="1"/>
    </xf>
    <xf numFmtId="0" fontId="5" fillId="0" borderId="9" xfId="0" applyFont="1" applyFill="1" applyBorder="1" applyAlignment="1">
      <alignment horizontal="left" vertical="center"/>
    </xf>
    <xf numFmtId="0" fontId="30" fillId="2" borderId="10" xfId="3" applyFont="1" applyFill="1" applyBorder="1" applyAlignment="1">
      <alignment horizontal="left" vertical="center"/>
    </xf>
    <xf numFmtId="9" fontId="13" fillId="0" borderId="0" xfId="0" applyNumberFormat="1" applyFont="1" applyAlignment="1">
      <alignment horizontal="center" vertical="top"/>
    </xf>
    <xf numFmtId="10" fontId="15" fillId="0" borderId="0" xfId="1" applyNumberFormat="1" applyFont="1" applyBorder="1" applyAlignment="1">
      <alignment horizontal="center" vertical="top"/>
    </xf>
    <xf numFmtId="9" fontId="15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2" fillId="0" borderId="7" xfId="0" applyFont="1" applyBorder="1" applyAlignment="1">
      <alignment horizontal="center" vertical="center"/>
    </xf>
    <xf numFmtId="166" fontId="11" fillId="0" borderId="8" xfId="1" applyNumberFormat="1" applyFont="1" applyBorder="1" applyAlignment="1">
      <alignment horizontal="center" vertical="center"/>
    </xf>
    <xf numFmtId="166" fontId="11" fillId="0" borderId="0" xfId="1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0" fontId="11" fillId="0" borderId="8" xfId="0" applyNumberFormat="1" applyFont="1" applyBorder="1" applyAlignment="1">
      <alignment horizontal="center" vertical="center"/>
    </xf>
    <xf numFmtId="10" fontId="11" fillId="0" borderId="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0" fontId="11" fillId="0" borderId="0" xfId="1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169" fontId="11" fillId="0" borderId="0" xfId="0" applyNumberFormat="1" applyFont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</cellXfs>
  <cellStyles count="4">
    <cellStyle name="Komma" xfId="2" builtinId="3"/>
    <cellStyle name="Procent" xfId="1" builtinId="5"/>
    <cellStyle name="Standaard" xfId="0" builtinId="0"/>
    <cellStyle name="Verklarende tekst" xfId="3" builtinId="53"/>
  </cellStyles>
  <dxfs count="27"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01B1A3"/>
      </font>
    </dxf>
    <dxf>
      <font>
        <color rgb="FFFB5A56"/>
      </font>
    </dxf>
    <dxf>
      <font>
        <color rgb="FFFB5A56"/>
      </font>
    </dxf>
    <dxf>
      <font>
        <color rgb="FF01B1A3"/>
      </font>
    </dxf>
    <dxf>
      <font>
        <color rgb="FFFB5A5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1B1A3"/>
      <color rgb="FF6B8399"/>
      <color rgb="FF435361"/>
      <color rgb="FFFB5A56"/>
      <color rgb="FF9FAFBD"/>
      <color rgb="FF5C6769"/>
      <color rgb="FFE2E2E2"/>
      <color rgb="FFFBFBFB"/>
      <color rgb="FF2B353E"/>
      <color rgb="FFEEC4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7987421383642E-2"/>
          <c:y val="0.17556003174021853"/>
          <c:w val="0.82704402515723274"/>
          <c:h val="0.6937221510101934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1B1A3"/>
              </a:solidFill>
              <a:round/>
            </a:ln>
            <a:effectLst/>
          </c:spPr>
          <c:marker>
            <c:symbol val="none"/>
          </c:marker>
          <c:val>
            <c:numRef>
              <c:f>Data!$F$12:$Q$12</c:f>
              <c:numCache>
                <c:formatCode>[h]:mm:ss;@</c:formatCode>
                <c:ptCount val="12"/>
                <c:pt idx="0">
                  <c:v>1.7502662037037036</c:v>
                </c:pt>
                <c:pt idx="1">
                  <c:v>1.50733796296296</c:v>
                </c:pt>
                <c:pt idx="2">
                  <c:v>1.7501736111111112</c:v>
                </c:pt>
                <c:pt idx="3">
                  <c:v>2.1973611111111109</c:v>
                </c:pt>
                <c:pt idx="4">
                  <c:v>1.63233796296296</c:v>
                </c:pt>
                <c:pt idx="5">
                  <c:v>1.67400462962963</c:v>
                </c:pt>
                <c:pt idx="6">
                  <c:v>1.7156712962963001</c:v>
                </c:pt>
                <c:pt idx="7">
                  <c:v>1.3916435185185183</c:v>
                </c:pt>
                <c:pt idx="8">
                  <c:v>1.79900462962963</c:v>
                </c:pt>
                <c:pt idx="9">
                  <c:v>1.6670486111111111</c:v>
                </c:pt>
                <c:pt idx="10">
                  <c:v>1.88233796296296</c:v>
                </c:pt>
                <c:pt idx="11">
                  <c:v>1.7572106481481482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10-4D7D-B11E-0A744A0EA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655680"/>
        <c:axId val="564188064"/>
      </c:lineChart>
      <c:catAx>
        <c:axId val="457655680"/>
        <c:scaling>
          <c:orientation val="minMax"/>
        </c:scaling>
        <c:delete val="1"/>
        <c:axPos val="b"/>
        <c:majorTickMark val="none"/>
        <c:minorTickMark val="none"/>
        <c:tickLblPos val="nextTo"/>
        <c:crossAx val="564188064"/>
        <c:crosses val="autoZero"/>
        <c:auto val="1"/>
        <c:lblAlgn val="ctr"/>
        <c:lblOffset val="100"/>
        <c:noMultiLvlLbl val="0"/>
      </c:catAx>
      <c:valAx>
        <c:axId val="564188064"/>
        <c:scaling>
          <c:orientation val="minMax"/>
        </c:scaling>
        <c:delete val="1"/>
        <c:axPos val="l"/>
        <c:numFmt formatCode="[h]:mm:ss;@" sourceLinked="1"/>
        <c:majorTickMark val="none"/>
        <c:minorTickMark val="none"/>
        <c:tickLblPos val="nextTo"/>
        <c:crossAx val="45765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7987421383642E-2"/>
          <c:y val="0.17556003174021853"/>
          <c:w val="0.82704402515723274"/>
          <c:h val="0.69372215101019341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01B1A3"/>
              </a:solidFill>
            </a:ln>
          </c:spPr>
          <c:marker>
            <c:symbol val="none"/>
          </c:marker>
          <c:val>
            <c:numRef>
              <c:f>Data!$F$6:$Q$6</c:f>
              <c:numCache>
                <c:formatCode>General</c:formatCode>
                <c:ptCount val="12"/>
                <c:pt idx="0">
                  <c:v>1.1000000000000001</c:v>
                </c:pt>
                <c:pt idx="1">
                  <c:v>1.3</c:v>
                </c:pt>
                <c:pt idx="2">
                  <c:v>1.2</c:v>
                </c:pt>
                <c:pt idx="3">
                  <c:v>1.23</c:v>
                </c:pt>
                <c:pt idx="4">
                  <c:v>1.18</c:v>
                </c:pt>
                <c:pt idx="5">
                  <c:v>1.33</c:v>
                </c:pt>
                <c:pt idx="6">
                  <c:v>1.25</c:v>
                </c:pt>
                <c:pt idx="7">
                  <c:v>1.1100000000000001</c:v>
                </c:pt>
                <c:pt idx="8">
                  <c:v>1.22</c:v>
                </c:pt>
                <c:pt idx="9">
                  <c:v>1.36</c:v>
                </c:pt>
                <c:pt idx="10">
                  <c:v>1.32</c:v>
                </c:pt>
                <c:pt idx="11">
                  <c:v>1.29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18-4B1F-AC7B-A9CB24F54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655680"/>
        <c:axId val="564188064"/>
      </c:lineChart>
      <c:catAx>
        <c:axId val="457655680"/>
        <c:scaling>
          <c:orientation val="minMax"/>
        </c:scaling>
        <c:delete val="1"/>
        <c:axPos val="b"/>
        <c:majorTickMark val="none"/>
        <c:minorTickMark val="none"/>
        <c:tickLblPos val="nextTo"/>
        <c:crossAx val="564188064"/>
        <c:crosses val="autoZero"/>
        <c:auto val="1"/>
        <c:lblAlgn val="ctr"/>
        <c:lblOffset val="100"/>
        <c:noMultiLvlLbl val="0"/>
      </c:catAx>
      <c:valAx>
        <c:axId val="564188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7655680"/>
        <c:crosses val="autoZero"/>
        <c:crossBetween val="between"/>
      </c:valAx>
      <c:spPr>
        <a:noFill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7987421383642E-2"/>
          <c:y val="0.17556003174021853"/>
          <c:w val="0.82704402515723274"/>
          <c:h val="0.69372215101019341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01B1A3"/>
              </a:solidFill>
            </a:ln>
          </c:spPr>
          <c:marker>
            <c:symbol val="none"/>
          </c:marker>
          <c:val>
            <c:numRef>
              <c:f>Data!$F$8:$Q$8</c:f>
              <c:numCache>
                <c:formatCode>General</c:formatCode>
                <c:ptCount val="12"/>
                <c:pt idx="0">
                  <c:v>532</c:v>
                </c:pt>
                <c:pt idx="1">
                  <c:v>511</c:v>
                </c:pt>
                <c:pt idx="2">
                  <c:v>514</c:v>
                </c:pt>
                <c:pt idx="3">
                  <c:v>391</c:v>
                </c:pt>
                <c:pt idx="4">
                  <c:v>561</c:v>
                </c:pt>
                <c:pt idx="5">
                  <c:v>546</c:v>
                </c:pt>
                <c:pt idx="6">
                  <c:v>375</c:v>
                </c:pt>
                <c:pt idx="7">
                  <c:v>391</c:v>
                </c:pt>
                <c:pt idx="8">
                  <c:v>431</c:v>
                </c:pt>
                <c:pt idx="9">
                  <c:v>483</c:v>
                </c:pt>
                <c:pt idx="10">
                  <c:v>333</c:v>
                </c:pt>
                <c:pt idx="11">
                  <c:v>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03-49D8-8B27-14CF377F0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655680"/>
        <c:axId val="564188064"/>
      </c:lineChart>
      <c:catAx>
        <c:axId val="457655680"/>
        <c:scaling>
          <c:orientation val="minMax"/>
        </c:scaling>
        <c:delete val="1"/>
        <c:axPos val="b"/>
        <c:majorTickMark val="none"/>
        <c:minorTickMark val="none"/>
        <c:tickLblPos val="nextTo"/>
        <c:crossAx val="564188064"/>
        <c:crosses val="autoZero"/>
        <c:auto val="1"/>
        <c:lblAlgn val="ctr"/>
        <c:lblOffset val="100"/>
        <c:noMultiLvlLbl val="0"/>
      </c:catAx>
      <c:valAx>
        <c:axId val="564188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7655680"/>
        <c:crosses val="autoZero"/>
        <c:crossBetween val="between"/>
      </c:valAx>
      <c:spPr>
        <a:noFill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7987421383642E-2"/>
          <c:y val="0.17556003174021853"/>
          <c:w val="0.82704402515723274"/>
          <c:h val="0.69372215101019341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01B1A3"/>
              </a:solidFill>
            </a:ln>
          </c:spPr>
          <c:marker>
            <c:symbol val="none"/>
          </c:marker>
          <c:val>
            <c:numRef>
              <c:f>Data!$F$9:$Q$9</c:f>
              <c:numCache>
                <c:formatCode>0.0%</c:formatCode>
                <c:ptCount val="12"/>
                <c:pt idx="0">
                  <c:v>0.67</c:v>
                </c:pt>
                <c:pt idx="1">
                  <c:v>0.55000000000000004</c:v>
                </c:pt>
                <c:pt idx="2">
                  <c:v>0.34549999999999997</c:v>
                </c:pt>
                <c:pt idx="3">
                  <c:v>0.66120000000000001</c:v>
                </c:pt>
                <c:pt idx="4">
                  <c:v>0.74670000000000003</c:v>
                </c:pt>
                <c:pt idx="5">
                  <c:v>0.92110000000000003</c:v>
                </c:pt>
                <c:pt idx="6">
                  <c:v>0.89449999999999996</c:v>
                </c:pt>
                <c:pt idx="7">
                  <c:v>0.79559999999999997</c:v>
                </c:pt>
                <c:pt idx="8">
                  <c:v>0.59660000000000002</c:v>
                </c:pt>
                <c:pt idx="9">
                  <c:v>0.3987</c:v>
                </c:pt>
                <c:pt idx="10">
                  <c:v>0.67879999999999996</c:v>
                </c:pt>
                <c:pt idx="11">
                  <c:v>0.88329999999999997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F7-431D-8552-E19B371B4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655680"/>
        <c:axId val="564188064"/>
      </c:lineChart>
      <c:catAx>
        <c:axId val="457655680"/>
        <c:scaling>
          <c:orientation val="minMax"/>
        </c:scaling>
        <c:delete val="1"/>
        <c:axPos val="b"/>
        <c:majorTickMark val="none"/>
        <c:minorTickMark val="none"/>
        <c:tickLblPos val="nextTo"/>
        <c:crossAx val="564188064"/>
        <c:crosses val="autoZero"/>
        <c:auto val="1"/>
        <c:lblAlgn val="ctr"/>
        <c:lblOffset val="100"/>
        <c:noMultiLvlLbl val="0"/>
      </c:catAx>
      <c:valAx>
        <c:axId val="56418806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57655680"/>
        <c:crosses val="autoZero"/>
        <c:crossBetween val="between"/>
      </c:valAx>
      <c:spPr>
        <a:noFill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4F81BD"/>
            </a:solidFill>
            <a:ln w="50800">
              <a:solidFill>
                <a:schemeClr val="bg1"/>
              </a:solidFill>
            </a:ln>
            <a:effectLst/>
          </c:spPr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508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86-4D13-AE70-1FFEE4E7251D}"/>
              </c:ext>
            </c:extLst>
          </c:dPt>
          <c:dPt>
            <c:idx val="1"/>
            <c:bubble3D val="0"/>
            <c:spPr>
              <a:noFill/>
              <a:ln w="50800">
                <a:solidFill>
                  <a:schemeClr val="bg1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3-F386-4D13-AE70-1FFEE4E7251D}"/>
              </c:ext>
            </c:extLst>
          </c:dPt>
          <c:dLbls>
            <c:dLbl>
              <c:idx val="0"/>
              <c:tx>
                <c:strRef>
                  <c:f>chart!$G$9</c:f>
                  <c:strCache>
                    <c:ptCount val="1"/>
                    <c:pt idx="0">
                      <c:v>16%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{77A2BAC5-D84C-4367-8CB0-A99EACDC2110}</c15:txfldGUID>
                      <c15:f>chart!$G$9</c15:f>
                      <c15:dlblFieldTableCache>
                        <c:ptCount val="1"/>
                        <c:pt idx="0">
                          <c:v>16%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F386-4D13-AE70-1FFEE4E7251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86-4D13-AE70-1FFEE4E725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ChartsDataSheet!$CJU$3:$CJV$3</c:f>
              <c:numCache>
                <c:formatCode>General</c:formatCode>
                <c:ptCount val="2"/>
                <c:pt idx="0">
                  <c:v>0.34285714285714319</c:v>
                </c:pt>
                <c:pt idx="1">
                  <c:v>0.65714285714285681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86-4D13-AE70-1FFEE4E7251D}"/>
            </c:ext>
          </c:extLst>
        </c:ser>
        <c:ser>
          <c:idx val="1"/>
          <c:order val="1"/>
          <c:spPr>
            <a:solidFill>
              <a:srgbClr val="C0504D"/>
            </a:solidFill>
            <a:ln w="50800">
              <a:solidFill>
                <a:schemeClr val="bg1"/>
              </a:solidFill>
            </a:ln>
            <a:effectLst/>
          </c:spPr>
          <c:dPt>
            <c:idx val="0"/>
            <c:bubble3D val="0"/>
            <c:spPr>
              <a:solidFill>
                <a:srgbClr val="6B8399"/>
              </a:solidFill>
              <a:ln w="508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386-4D13-AE70-1FFEE4E7251D}"/>
              </c:ext>
            </c:extLst>
          </c:dPt>
          <c:dPt>
            <c:idx val="1"/>
            <c:bubble3D val="0"/>
            <c:spPr>
              <a:noFill/>
              <a:ln w="50800">
                <a:solidFill>
                  <a:schemeClr val="bg1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8-F386-4D13-AE70-1FFEE4E7251D}"/>
              </c:ext>
            </c:extLst>
          </c:dPt>
          <c:dLbls>
            <c:dLbl>
              <c:idx val="0"/>
              <c:tx>
                <c:strRef>
                  <c:f>chart!$G$10</c:f>
                  <c:strCache>
                    <c:ptCount val="1"/>
                    <c:pt idx="0">
                      <c:v>20%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{7CB117C7-0664-44F6-9D70-B89D6277A101}</c15:txfldGUID>
                      <c15:f>chart!$G$10</c15:f>
                      <c15:dlblFieldTableCache>
                        <c:ptCount val="1"/>
                        <c:pt idx="0">
                          <c:v>20%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F386-4D13-AE70-1FFEE4E7251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86-4D13-AE70-1FFEE4E725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ChartsDataSheet!$CJY$3:$CJZ$3</c:f>
              <c:numCache>
                <c:formatCode>General</c:formatCode>
                <c:ptCount val="2"/>
                <c:pt idx="0">
                  <c:v>0.42857142857142866</c:v>
                </c:pt>
                <c:pt idx="1">
                  <c:v>0.5714285714285714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86-4D13-AE70-1FFEE4E7251D}"/>
            </c:ext>
          </c:extLst>
        </c:ser>
        <c:ser>
          <c:idx val="2"/>
          <c:order val="2"/>
          <c:spPr>
            <a:solidFill>
              <a:srgbClr val="9BBB59"/>
            </a:solidFill>
            <a:ln w="50800">
              <a:solidFill>
                <a:schemeClr val="bg1"/>
              </a:solidFill>
            </a:ln>
            <a:effectLst/>
          </c:spPr>
          <c:dPt>
            <c:idx val="0"/>
            <c:bubble3D val="0"/>
            <c:spPr>
              <a:solidFill>
                <a:srgbClr val="435361"/>
              </a:solidFill>
              <a:ln w="508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386-4D13-AE70-1FFEE4E7251D}"/>
              </c:ext>
            </c:extLst>
          </c:dPt>
          <c:dPt>
            <c:idx val="1"/>
            <c:bubble3D val="0"/>
            <c:spPr>
              <a:noFill/>
              <a:ln w="50800">
                <a:solidFill>
                  <a:schemeClr val="bg1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D-F386-4D13-AE70-1FFEE4E7251D}"/>
              </c:ext>
            </c:extLst>
          </c:dPt>
          <c:dLbls>
            <c:dLbl>
              <c:idx val="0"/>
              <c:tx>
                <c:strRef>
                  <c:f>chart!$G$11</c:f>
                  <c:strCache>
                    <c:ptCount val="1"/>
                    <c:pt idx="0">
                      <c:v>29%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{D34ECFC5-10BF-441B-A4FA-541370026476}</c15:txfldGUID>
                      <c15:f>chart!$G$11</c15:f>
                      <c15:dlblFieldTableCache>
                        <c:ptCount val="1"/>
                        <c:pt idx="0">
                          <c:v>29%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F386-4D13-AE70-1FFEE4E7251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86-4D13-AE70-1FFEE4E725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ChartsDataSheet!$CKC$3:$CKD$3</c:f>
              <c:numCache>
                <c:formatCode>General</c:formatCode>
                <c:ptCount val="2"/>
                <c:pt idx="0">
                  <c:v>0.62142857142857133</c:v>
                </c:pt>
                <c:pt idx="1">
                  <c:v>0.37857142857142867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86-4D13-AE70-1FFEE4E7251D}"/>
            </c:ext>
          </c:extLst>
        </c:ser>
        <c:ser>
          <c:idx val="3"/>
          <c:order val="3"/>
          <c:spPr>
            <a:solidFill>
              <a:srgbClr val="8064A2"/>
            </a:solidFill>
            <a:ln w="76200">
              <a:solidFill>
                <a:schemeClr val="bg1"/>
              </a:solidFill>
            </a:ln>
            <a:effectLst/>
          </c:spPr>
          <c:dPt>
            <c:idx val="0"/>
            <c:bubble3D val="0"/>
            <c:spPr>
              <a:solidFill>
                <a:srgbClr val="01B1A3"/>
              </a:solidFill>
              <a:ln w="508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F386-4D13-AE70-1FFEE4E7251D}"/>
              </c:ext>
            </c:extLst>
          </c:dPt>
          <c:dPt>
            <c:idx val="1"/>
            <c:bubble3D val="0"/>
            <c:spPr>
              <a:noFill/>
              <a:ln w="76200">
                <a:solidFill>
                  <a:schemeClr val="bg1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12-F386-4D13-AE70-1FFEE4E7251D}"/>
              </c:ext>
            </c:extLst>
          </c:dPt>
          <c:dLbls>
            <c:dLbl>
              <c:idx val="0"/>
              <c:layout>
                <c:manualLayout>
                  <c:x val="-0.2398522853555399"/>
                  <c:y val="9.099513062305381E-2"/>
                </c:manualLayout>
              </c:layout>
              <c:tx>
                <c:strRef>
                  <c:f>chart!$G$12</c:f>
                  <c:strCache>
                    <c:ptCount val="1"/>
                    <c:pt idx="0">
                      <c:v>35%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50" b="1">
                      <a:solidFill>
                        <a:schemeClr val="bg1"/>
                      </a:solidFill>
                    </a:defRPr>
                  </a:pPr>
                  <a:endParaRPr lang="nl-N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{4026C1D8-E762-4A50-A7EF-916CAE798A7E}</c15:txfldGUID>
                      <c15:f>chart!$G$12</c15:f>
                      <c15:dlblFieldTableCache>
                        <c:ptCount val="1"/>
                        <c:pt idx="0">
                          <c:v>35%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F386-4D13-AE70-1FFEE4E7251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386-4D13-AE70-1FFEE4E725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>
                    <a:solidFill>
                      <a:schemeClr val="bg1"/>
                    </a:solidFill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ChartsDataSheet!$CKG$3:$CKH$3</c:f>
              <c:numCache>
                <c:formatCode>General</c:formatCode>
                <c:ptCount val="2"/>
                <c:pt idx="0">
                  <c:v>0.74999999999999989</c:v>
                </c:pt>
                <c:pt idx="1">
                  <c:v>0.25000000000000011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386-4D13-AE70-1FFEE4E72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3"/>
      </c:doughnut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dPt>
            <c:idx val="0"/>
            <c:bubble3D val="0"/>
            <c:spPr>
              <a:solidFill>
                <a:srgbClr val="BFBFBF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6401-4910-9A22-768A5D52F809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6401-4910-9A22-768A5D52F809}"/>
              </c:ext>
            </c:extLst>
          </c:dPt>
          <c:dLbls>
            <c:dLbl>
              <c:idx val="0"/>
              <c:tx>
                <c:strRef>
                  <c:f>chart!$G$9</c:f>
                  <c:strCache>
                    <c:ptCount val="1"/>
                    <c:pt idx="0">
                      <c:v>16%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{C50585F2-9D2C-458A-9C92-EB1F52E4F341}</c15:txfldGUID>
                      <c15:f>chart!$G$9</c15:f>
                      <c15:dlblFieldTableCache>
                        <c:ptCount val="1"/>
                        <c:pt idx="0">
                          <c:v>16%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6401-4910-9A22-768A5D52F8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01-4910-9A22-768A5D52F8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ChartsDataSheet!$CJU$3:$CJV$3</c:f>
              <c:numCache>
                <c:formatCode>General</c:formatCode>
                <c:ptCount val="2"/>
                <c:pt idx="0">
                  <c:v>0.34285714285714319</c:v>
                </c:pt>
                <c:pt idx="1">
                  <c:v>0.65714285714285681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01-4910-9A22-768A5D52F809}"/>
            </c:ext>
          </c:extLst>
        </c:ser>
        <c:ser>
          <c:idx val="1"/>
          <c:order val="1"/>
          <c:spPr>
            <a:solidFill>
              <a:srgbClr val="C0504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dPt>
            <c:idx val="0"/>
            <c:bubble3D val="0"/>
            <c:spPr>
              <a:solidFill>
                <a:srgbClr val="435361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6401-4910-9A22-768A5D52F809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6401-4910-9A22-768A5D52F809}"/>
              </c:ext>
            </c:extLst>
          </c:dPt>
          <c:dLbls>
            <c:dLbl>
              <c:idx val="0"/>
              <c:tx>
                <c:strRef>
                  <c:f>chart!$G$10</c:f>
                  <c:strCache>
                    <c:ptCount val="1"/>
                    <c:pt idx="0">
                      <c:v>20%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{CFDD7122-8CBE-405F-BBA1-79921FEFBD72}</c15:txfldGUID>
                      <c15:f>chart!$G$10</c15:f>
                      <c15:dlblFieldTableCache>
                        <c:ptCount val="1"/>
                        <c:pt idx="0">
                          <c:v>20%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6401-4910-9A22-768A5D52F8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01-4910-9A22-768A5D52F8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ChartsDataSheet!$CJY$3:$CJZ$3</c:f>
              <c:numCache>
                <c:formatCode>General</c:formatCode>
                <c:ptCount val="2"/>
                <c:pt idx="0">
                  <c:v>0.42857142857142866</c:v>
                </c:pt>
                <c:pt idx="1">
                  <c:v>0.5714285714285714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01-4910-9A22-768A5D52F809}"/>
            </c:ext>
          </c:extLst>
        </c:ser>
        <c:ser>
          <c:idx val="2"/>
          <c:order val="2"/>
          <c:spPr>
            <a:solidFill>
              <a:srgbClr val="9BBB5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dPt>
            <c:idx val="0"/>
            <c:bubble3D val="0"/>
            <c:spPr>
              <a:solidFill>
                <a:srgbClr val="D9D9D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6401-4910-9A22-768A5D52F809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6401-4910-9A22-768A5D52F809}"/>
              </c:ext>
            </c:extLst>
          </c:dPt>
          <c:dLbls>
            <c:dLbl>
              <c:idx val="0"/>
              <c:tx>
                <c:strRef>
                  <c:f>chart!$G$11</c:f>
                  <c:strCache>
                    <c:ptCount val="1"/>
                    <c:pt idx="0">
                      <c:v>29%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{599E186A-A8E1-40D9-A050-B2DB9410AE15}</c15:txfldGUID>
                      <c15:f>chart!$G$11</c15:f>
                      <c15:dlblFieldTableCache>
                        <c:ptCount val="1"/>
                        <c:pt idx="0">
                          <c:v>29%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6401-4910-9A22-768A5D52F8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01-4910-9A22-768A5D52F8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ChartsDataSheet!$CKC$3:$CKD$3</c:f>
              <c:numCache>
                <c:formatCode>General</c:formatCode>
                <c:ptCount val="2"/>
                <c:pt idx="0">
                  <c:v>0.62142857142857133</c:v>
                </c:pt>
                <c:pt idx="1">
                  <c:v>0.37857142857142867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01-4910-9A22-768A5D52F809}"/>
            </c:ext>
          </c:extLst>
        </c:ser>
        <c:ser>
          <c:idx val="3"/>
          <c:order val="3"/>
          <c:spPr>
            <a:solidFill>
              <a:srgbClr val="8064A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dPt>
            <c:idx val="0"/>
            <c:bubble3D val="0"/>
            <c:spPr>
              <a:solidFill>
                <a:srgbClr val="01B1A3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6401-4910-9A22-768A5D52F809}"/>
              </c:ext>
            </c:extLst>
          </c:dPt>
          <c:dPt>
            <c:idx val="1"/>
            <c:bubble3D val="0"/>
            <c:spPr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C0504D"/>
                    </a:solidFill>
                  </a14:hiddenFill>
                </a:ex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C-6401-4910-9A22-768A5D52F809}"/>
              </c:ext>
            </c:extLst>
          </c:dPt>
          <c:dLbls>
            <c:dLbl>
              <c:idx val="0"/>
              <c:layout>
                <c:manualLayout>
                  <c:x val="-0.23985239852398518"/>
                  <c:y val="0.10546875"/>
                </c:manualLayout>
              </c:layout>
              <c:tx>
                <c:strRef>
                  <c:f>chart!$G$12</c:f>
                  <c:strCache>
                    <c:ptCount val="1"/>
                    <c:pt idx="0">
                      <c:v>35%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{A0A19EB6-A2EE-4C4B-8A5D-D34065B94E83}</c15:txfldGUID>
                      <c15:f>chart!$G$12</c15:f>
                      <c15:dlblFieldTableCache>
                        <c:ptCount val="1"/>
                        <c:pt idx="0">
                          <c:v>35%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6401-4910-9A22-768A5D52F8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01-4910-9A22-768A5D52F8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ChartsDataSheet!$CKG$3:$CKH$3</c:f>
              <c:numCache>
                <c:formatCode>General</c:formatCode>
                <c:ptCount val="2"/>
                <c:pt idx="0">
                  <c:v>0.74999999999999989</c:v>
                </c:pt>
                <c:pt idx="1">
                  <c:v>0.25000000000000011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01-4910-9A22-768A5D52F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3"/>
      </c:doughnut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7987421383642E-2"/>
          <c:y val="0.17556003174021853"/>
          <c:w val="0.82704402515723274"/>
          <c:h val="0.6937221510101934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1B1A3"/>
              </a:solidFill>
              <a:round/>
            </a:ln>
            <a:effectLst/>
          </c:spPr>
          <c:marker>
            <c:symbol val="none"/>
          </c:marker>
          <c:val>
            <c:numRef>
              <c:f>Data!$F$13:$Q$13</c:f>
              <c:numCache>
                <c:formatCode>#,##0</c:formatCode>
                <c:ptCount val="12"/>
                <c:pt idx="0">
                  <c:v>45723</c:v>
                </c:pt>
                <c:pt idx="1">
                  <c:v>73024</c:v>
                </c:pt>
                <c:pt idx="2">
                  <c:v>94128</c:v>
                </c:pt>
                <c:pt idx="3">
                  <c:v>43232</c:v>
                </c:pt>
                <c:pt idx="4">
                  <c:v>44641</c:v>
                </c:pt>
                <c:pt idx="5">
                  <c:v>44798</c:v>
                </c:pt>
                <c:pt idx="6">
                  <c:v>55684</c:v>
                </c:pt>
                <c:pt idx="7">
                  <c:v>85847</c:v>
                </c:pt>
                <c:pt idx="8">
                  <c:v>51310</c:v>
                </c:pt>
                <c:pt idx="9">
                  <c:v>81482</c:v>
                </c:pt>
                <c:pt idx="10">
                  <c:v>83981</c:v>
                </c:pt>
                <c:pt idx="11">
                  <c:v>55594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BA-4ADC-B15B-CA1D36721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655680"/>
        <c:axId val="564188064"/>
      </c:lineChart>
      <c:catAx>
        <c:axId val="457655680"/>
        <c:scaling>
          <c:orientation val="minMax"/>
        </c:scaling>
        <c:delete val="1"/>
        <c:axPos val="b"/>
        <c:majorTickMark val="none"/>
        <c:minorTickMark val="none"/>
        <c:tickLblPos val="nextTo"/>
        <c:crossAx val="564188064"/>
        <c:crosses val="autoZero"/>
        <c:auto val="1"/>
        <c:lblAlgn val="ctr"/>
        <c:lblOffset val="100"/>
        <c:noMultiLvlLbl val="0"/>
      </c:catAx>
      <c:valAx>
        <c:axId val="56418806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5765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7987421383642E-2"/>
          <c:y val="0.17556003174021853"/>
          <c:w val="0.82704402515723274"/>
          <c:h val="0.6937221510101934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1B1A3"/>
              </a:solidFill>
              <a:round/>
            </a:ln>
            <a:effectLst/>
          </c:spPr>
          <c:marker>
            <c:symbol val="none"/>
          </c:marker>
          <c:val>
            <c:numRef>
              <c:f>Data!$F$16:$Q$16</c:f>
              <c:numCache>
                <c:formatCode>0.0%</c:formatCode>
                <c:ptCount val="12"/>
                <c:pt idx="0">
                  <c:v>0.42109999999999997</c:v>
                </c:pt>
                <c:pt idx="1">
                  <c:v>0.23669999999999999</c:v>
                </c:pt>
                <c:pt idx="2">
                  <c:v>0.55759999999999998</c:v>
                </c:pt>
                <c:pt idx="3">
                  <c:v>0.61119999999999997</c:v>
                </c:pt>
                <c:pt idx="4">
                  <c:v>0.78769999999999996</c:v>
                </c:pt>
                <c:pt idx="5">
                  <c:v>0.38719999999999999</c:v>
                </c:pt>
                <c:pt idx="6">
                  <c:v>0.46379999999999999</c:v>
                </c:pt>
                <c:pt idx="7">
                  <c:v>0.44</c:v>
                </c:pt>
                <c:pt idx="8">
                  <c:v>0.52</c:v>
                </c:pt>
                <c:pt idx="9">
                  <c:v>0.46</c:v>
                </c:pt>
                <c:pt idx="10">
                  <c:v>0.71</c:v>
                </c:pt>
                <c:pt idx="11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F4-4337-B531-AD606AE64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655680"/>
        <c:axId val="564188064"/>
      </c:lineChart>
      <c:catAx>
        <c:axId val="457655680"/>
        <c:scaling>
          <c:orientation val="minMax"/>
        </c:scaling>
        <c:delete val="1"/>
        <c:axPos val="b"/>
        <c:majorTickMark val="none"/>
        <c:minorTickMark val="none"/>
        <c:tickLblPos val="nextTo"/>
        <c:crossAx val="564188064"/>
        <c:crosses val="autoZero"/>
        <c:auto val="1"/>
        <c:lblAlgn val="ctr"/>
        <c:lblOffset val="100"/>
        <c:noMultiLvlLbl val="0"/>
      </c:catAx>
      <c:valAx>
        <c:axId val="56418806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5765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7987421383642E-2"/>
          <c:y val="0.17556003174021853"/>
          <c:w val="0.82704402515723274"/>
          <c:h val="0.6937221510101934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1B1A3"/>
              </a:solidFill>
              <a:round/>
            </a:ln>
            <a:effectLst/>
          </c:spPr>
          <c:marker>
            <c:symbol val="none"/>
          </c:marker>
          <c:val>
            <c:numRef>
              <c:f>Data!$F$17:$Q$17</c:f>
              <c:numCache>
                <c:formatCode>0</c:formatCode>
                <c:ptCount val="12"/>
                <c:pt idx="0">
                  <c:v>35691</c:v>
                </c:pt>
                <c:pt idx="1">
                  <c:v>50852</c:v>
                </c:pt>
                <c:pt idx="2">
                  <c:v>83939</c:v>
                </c:pt>
                <c:pt idx="3">
                  <c:v>69742</c:v>
                </c:pt>
                <c:pt idx="4">
                  <c:v>66906</c:v>
                </c:pt>
                <c:pt idx="5">
                  <c:v>64280</c:v>
                </c:pt>
                <c:pt idx="6">
                  <c:v>54815</c:v>
                </c:pt>
                <c:pt idx="7">
                  <c:v>66936</c:v>
                </c:pt>
                <c:pt idx="8">
                  <c:v>46284</c:v>
                </c:pt>
                <c:pt idx="9">
                  <c:v>71227</c:v>
                </c:pt>
                <c:pt idx="10">
                  <c:v>58215</c:v>
                </c:pt>
                <c:pt idx="11">
                  <c:v>42419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BF-4EDF-9914-49A0279D7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655680"/>
        <c:axId val="564188064"/>
      </c:lineChart>
      <c:catAx>
        <c:axId val="457655680"/>
        <c:scaling>
          <c:orientation val="minMax"/>
        </c:scaling>
        <c:delete val="1"/>
        <c:axPos val="b"/>
        <c:majorTickMark val="none"/>
        <c:minorTickMark val="none"/>
        <c:tickLblPos val="nextTo"/>
        <c:crossAx val="564188064"/>
        <c:crosses val="autoZero"/>
        <c:auto val="1"/>
        <c:lblAlgn val="ctr"/>
        <c:lblOffset val="100"/>
        <c:noMultiLvlLbl val="0"/>
      </c:catAx>
      <c:valAx>
        <c:axId val="56418806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45765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7987421383642E-2"/>
          <c:y val="0.17556003174021853"/>
          <c:w val="0.82704402515723274"/>
          <c:h val="0.6937221510101934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1B1A3"/>
              </a:solidFill>
              <a:round/>
            </a:ln>
            <a:effectLst/>
          </c:spPr>
          <c:marker>
            <c:symbol val="none"/>
          </c:marker>
          <c:val>
            <c:numRef>
              <c:f>Data!$F$9:$Q$9</c:f>
              <c:numCache>
                <c:formatCode>0.0%</c:formatCode>
                <c:ptCount val="12"/>
                <c:pt idx="0">
                  <c:v>0.67</c:v>
                </c:pt>
                <c:pt idx="1">
                  <c:v>0.55000000000000004</c:v>
                </c:pt>
                <c:pt idx="2">
                  <c:v>0.34549999999999997</c:v>
                </c:pt>
                <c:pt idx="3">
                  <c:v>0.66120000000000001</c:v>
                </c:pt>
                <c:pt idx="4">
                  <c:v>0.74670000000000003</c:v>
                </c:pt>
                <c:pt idx="5">
                  <c:v>0.92110000000000003</c:v>
                </c:pt>
                <c:pt idx="6">
                  <c:v>0.89449999999999996</c:v>
                </c:pt>
                <c:pt idx="7">
                  <c:v>0.79559999999999997</c:v>
                </c:pt>
                <c:pt idx="8">
                  <c:v>0.59660000000000002</c:v>
                </c:pt>
                <c:pt idx="9">
                  <c:v>0.3987</c:v>
                </c:pt>
                <c:pt idx="10">
                  <c:v>0.67879999999999996</c:v>
                </c:pt>
                <c:pt idx="11">
                  <c:v>0.88329999999999997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83-41F4-AE5F-892ECE753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655680"/>
        <c:axId val="564188064"/>
      </c:lineChart>
      <c:catAx>
        <c:axId val="457655680"/>
        <c:scaling>
          <c:orientation val="minMax"/>
        </c:scaling>
        <c:delete val="1"/>
        <c:axPos val="b"/>
        <c:majorTickMark val="none"/>
        <c:minorTickMark val="none"/>
        <c:tickLblPos val="nextTo"/>
        <c:crossAx val="564188064"/>
        <c:crosses val="autoZero"/>
        <c:auto val="1"/>
        <c:lblAlgn val="ctr"/>
        <c:lblOffset val="100"/>
        <c:noMultiLvlLbl val="0"/>
      </c:catAx>
      <c:valAx>
        <c:axId val="56418806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5765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7987421383642E-2"/>
          <c:y val="0.17556003174021853"/>
          <c:w val="0.82704402515723274"/>
          <c:h val="0.6937221510101934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1B1A3"/>
              </a:solidFill>
              <a:round/>
            </a:ln>
            <a:effectLst/>
          </c:spPr>
          <c:marker>
            <c:symbol val="none"/>
          </c:marker>
          <c:val>
            <c:numRef>
              <c:f>Data!$F$7:$Q$7</c:f>
              <c:numCache>
                <c:formatCode>0.0%</c:formatCode>
                <c:ptCount val="12"/>
                <c:pt idx="0">
                  <c:v>8.7999999999999995E-2</c:v>
                </c:pt>
                <c:pt idx="1">
                  <c:v>5.8999999999999997E-2</c:v>
                </c:pt>
                <c:pt idx="2">
                  <c:v>7.8E-2</c:v>
                </c:pt>
                <c:pt idx="3">
                  <c:v>0.10199999999999999</c:v>
                </c:pt>
                <c:pt idx="4">
                  <c:v>6.2E-2</c:v>
                </c:pt>
                <c:pt idx="5">
                  <c:v>7.8E-2</c:v>
                </c:pt>
                <c:pt idx="6">
                  <c:v>8.1000000000000003E-2</c:v>
                </c:pt>
                <c:pt idx="7">
                  <c:v>6.3E-2</c:v>
                </c:pt>
                <c:pt idx="8">
                  <c:v>7.8E-2</c:v>
                </c:pt>
                <c:pt idx="9">
                  <c:v>9.6000000000000002E-2</c:v>
                </c:pt>
                <c:pt idx="10">
                  <c:v>0.104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79-482C-9A72-14BC1E022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655680"/>
        <c:axId val="564188064"/>
      </c:lineChart>
      <c:catAx>
        <c:axId val="457655680"/>
        <c:scaling>
          <c:orientation val="minMax"/>
        </c:scaling>
        <c:delete val="1"/>
        <c:axPos val="b"/>
        <c:majorTickMark val="none"/>
        <c:minorTickMark val="none"/>
        <c:tickLblPos val="nextTo"/>
        <c:crossAx val="564188064"/>
        <c:crosses val="autoZero"/>
        <c:auto val="1"/>
        <c:lblAlgn val="ctr"/>
        <c:lblOffset val="100"/>
        <c:noMultiLvlLbl val="0"/>
      </c:catAx>
      <c:valAx>
        <c:axId val="56418806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5765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7987421383642E-2"/>
          <c:y val="0.17556003174021853"/>
          <c:w val="0.82704402515723274"/>
          <c:h val="0.69372215101019341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01B1A3"/>
              </a:solidFill>
            </a:ln>
          </c:spPr>
          <c:marker>
            <c:symbol val="none"/>
          </c:marker>
          <c:val>
            <c:numRef>
              <c:f>Data!$F$10:$Q$10</c:f>
              <c:numCache>
                <c:formatCode>General</c:formatCode>
                <c:ptCount val="12"/>
                <c:pt idx="0">
                  <c:v>428</c:v>
                </c:pt>
                <c:pt idx="1">
                  <c:v>451</c:v>
                </c:pt>
                <c:pt idx="2">
                  <c:v>403</c:v>
                </c:pt>
                <c:pt idx="3">
                  <c:v>496</c:v>
                </c:pt>
                <c:pt idx="4">
                  <c:v>244</c:v>
                </c:pt>
                <c:pt idx="5">
                  <c:v>459</c:v>
                </c:pt>
                <c:pt idx="6">
                  <c:v>422</c:v>
                </c:pt>
                <c:pt idx="7">
                  <c:v>582</c:v>
                </c:pt>
                <c:pt idx="8">
                  <c:v>387</c:v>
                </c:pt>
                <c:pt idx="9">
                  <c:v>477</c:v>
                </c:pt>
                <c:pt idx="10">
                  <c:v>475</c:v>
                </c:pt>
                <c:pt idx="11">
                  <c:v>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09-4013-B23E-0B455E6CC216}"/>
            </c:ext>
          </c:extLst>
        </c:ser>
        <c:ser>
          <c:idx val="0"/>
          <c:order val="1"/>
          <c:spPr>
            <a:ln w="28575" cap="rnd">
              <a:solidFill>
                <a:srgbClr val="01B1A3"/>
              </a:solidFill>
              <a:round/>
            </a:ln>
            <a:effectLst/>
          </c:spPr>
          <c:marker>
            <c:symbol val="none"/>
          </c:marker>
          <c:val>
            <c:numRef>
              <c:f>Data!$F$10:$Q$10</c:f>
              <c:numCache>
                <c:formatCode>General</c:formatCode>
                <c:ptCount val="12"/>
                <c:pt idx="0">
                  <c:v>428</c:v>
                </c:pt>
                <c:pt idx="1">
                  <c:v>451</c:v>
                </c:pt>
                <c:pt idx="2">
                  <c:v>403</c:v>
                </c:pt>
                <c:pt idx="3">
                  <c:v>496</c:v>
                </c:pt>
                <c:pt idx="4">
                  <c:v>244</c:v>
                </c:pt>
                <c:pt idx="5">
                  <c:v>459</c:v>
                </c:pt>
                <c:pt idx="6">
                  <c:v>422</c:v>
                </c:pt>
                <c:pt idx="7">
                  <c:v>582</c:v>
                </c:pt>
                <c:pt idx="8">
                  <c:v>387</c:v>
                </c:pt>
                <c:pt idx="9">
                  <c:v>477</c:v>
                </c:pt>
                <c:pt idx="10">
                  <c:v>475</c:v>
                </c:pt>
                <c:pt idx="11">
                  <c:v>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09-4013-B23E-0B455E6CC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655680"/>
        <c:axId val="564188064"/>
      </c:lineChart>
      <c:catAx>
        <c:axId val="457655680"/>
        <c:scaling>
          <c:orientation val="minMax"/>
        </c:scaling>
        <c:delete val="1"/>
        <c:axPos val="b"/>
        <c:majorTickMark val="none"/>
        <c:minorTickMark val="none"/>
        <c:tickLblPos val="nextTo"/>
        <c:crossAx val="564188064"/>
        <c:crosses val="autoZero"/>
        <c:auto val="1"/>
        <c:lblAlgn val="ctr"/>
        <c:lblOffset val="100"/>
        <c:noMultiLvlLbl val="0"/>
      </c:catAx>
      <c:valAx>
        <c:axId val="564188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7655680"/>
        <c:crosses val="autoZero"/>
        <c:crossBetween val="between"/>
      </c:valAx>
      <c:spPr>
        <a:noFill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7987421383642E-2"/>
          <c:y val="0.17556003174021853"/>
          <c:w val="0.82704402515723274"/>
          <c:h val="0.69372215101019341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01B1A3"/>
              </a:solidFill>
            </a:ln>
          </c:spPr>
          <c:marker>
            <c:symbol val="none"/>
          </c:marker>
          <c:val>
            <c:numRef>
              <c:f>Data!$F$11:$Q$11</c:f>
              <c:numCache>
                <c:formatCode>General</c:formatCode>
                <c:ptCount val="12"/>
                <c:pt idx="0">
                  <c:v>31</c:v>
                </c:pt>
                <c:pt idx="1">
                  <c:v>33</c:v>
                </c:pt>
                <c:pt idx="2">
                  <c:v>30</c:v>
                </c:pt>
                <c:pt idx="3">
                  <c:v>37</c:v>
                </c:pt>
                <c:pt idx="4">
                  <c:v>39</c:v>
                </c:pt>
                <c:pt idx="5">
                  <c:v>30</c:v>
                </c:pt>
                <c:pt idx="6">
                  <c:v>31</c:v>
                </c:pt>
                <c:pt idx="7">
                  <c:v>38</c:v>
                </c:pt>
                <c:pt idx="8">
                  <c:v>36</c:v>
                </c:pt>
                <c:pt idx="9">
                  <c:v>33</c:v>
                </c:pt>
                <c:pt idx="10">
                  <c:v>35</c:v>
                </c:pt>
                <c:pt idx="11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E2-44B9-AD37-60BC705F5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655680"/>
        <c:axId val="564188064"/>
      </c:lineChart>
      <c:catAx>
        <c:axId val="457655680"/>
        <c:scaling>
          <c:orientation val="minMax"/>
        </c:scaling>
        <c:delete val="1"/>
        <c:axPos val="b"/>
        <c:majorTickMark val="none"/>
        <c:minorTickMark val="none"/>
        <c:tickLblPos val="nextTo"/>
        <c:crossAx val="564188064"/>
        <c:crosses val="autoZero"/>
        <c:auto val="1"/>
        <c:lblAlgn val="ctr"/>
        <c:lblOffset val="100"/>
        <c:noMultiLvlLbl val="0"/>
      </c:catAx>
      <c:valAx>
        <c:axId val="564188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7655680"/>
        <c:crosses val="autoZero"/>
        <c:crossBetween val="between"/>
      </c:valAx>
      <c:spPr>
        <a:noFill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7987421383642E-2"/>
          <c:y val="0.17556003174021853"/>
          <c:w val="0.82704402515723274"/>
          <c:h val="0.69372215101019341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01B1A3"/>
              </a:solidFill>
            </a:ln>
          </c:spPr>
          <c:marker>
            <c:symbol val="none"/>
          </c:marker>
          <c:val>
            <c:numRef>
              <c:f>Data!$F$15:$Q$15</c:f>
              <c:numCache>
                <c:formatCode>General</c:formatCode>
                <c:ptCount val="12"/>
                <c:pt idx="0">
                  <c:v>76</c:v>
                </c:pt>
                <c:pt idx="1">
                  <c:v>81</c:v>
                </c:pt>
                <c:pt idx="2">
                  <c:v>72</c:v>
                </c:pt>
                <c:pt idx="3">
                  <c:v>90</c:v>
                </c:pt>
                <c:pt idx="4">
                  <c:v>82</c:v>
                </c:pt>
                <c:pt idx="5">
                  <c:v>69</c:v>
                </c:pt>
                <c:pt idx="6">
                  <c:v>66</c:v>
                </c:pt>
                <c:pt idx="7">
                  <c:v>64</c:v>
                </c:pt>
                <c:pt idx="8">
                  <c:v>83</c:v>
                </c:pt>
                <c:pt idx="9">
                  <c:v>76</c:v>
                </c:pt>
                <c:pt idx="10">
                  <c:v>77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A4-4267-8148-73CE6B8DAB52}"/>
            </c:ext>
          </c:extLst>
        </c:ser>
        <c:ser>
          <c:idx val="0"/>
          <c:order val="1"/>
          <c:spPr>
            <a:ln w="28575" cap="rnd">
              <a:noFill/>
              <a:round/>
            </a:ln>
            <a:effectLst/>
          </c:spPr>
          <c:marker>
            <c:symbol val="none"/>
          </c:marker>
          <c:val>
            <c:numRef>
              <c:f>Data!$F$15:$Q$15</c:f>
              <c:numCache>
                <c:formatCode>General</c:formatCode>
                <c:ptCount val="12"/>
                <c:pt idx="0">
                  <c:v>76</c:v>
                </c:pt>
                <c:pt idx="1">
                  <c:v>81</c:v>
                </c:pt>
                <c:pt idx="2">
                  <c:v>72</c:v>
                </c:pt>
                <c:pt idx="3">
                  <c:v>90</c:v>
                </c:pt>
                <c:pt idx="4">
                  <c:v>82</c:v>
                </c:pt>
                <c:pt idx="5">
                  <c:v>69</c:v>
                </c:pt>
                <c:pt idx="6">
                  <c:v>66</c:v>
                </c:pt>
                <c:pt idx="7">
                  <c:v>64</c:v>
                </c:pt>
                <c:pt idx="8">
                  <c:v>83</c:v>
                </c:pt>
                <c:pt idx="9">
                  <c:v>76</c:v>
                </c:pt>
                <c:pt idx="10">
                  <c:v>77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A4-4267-8148-73CE6B8DA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655680"/>
        <c:axId val="564188064"/>
      </c:lineChart>
      <c:catAx>
        <c:axId val="457655680"/>
        <c:scaling>
          <c:orientation val="minMax"/>
        </c:scaling>
        <c:delete val="1"/>
        <c:axPos val="b"/>
        <c:majorTickMark val="none"/>
        <c:minorTickMark val="none"/>
        <c:tickLblPos val="nextTo"/>
        <c:crossAx val="564188064"/>
        <c:crosses val="autoZero"/>
        <c:auto val="1"/>
        <c:lblAlgn val="ctr"/>
        <c:lblOffset val="100"/>
        <c:noMultiLvlLbl val="0"/>
      </c:catAx>
      <c:valAx>
        <c:axId val="564188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7655680"/>
        <c:crosses val="autoZero"/>
        <c:crossBetween val="between"/>
      </c:valAx>
      <c:spPr>
        <a:noFill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chart" Target="../charts/chart2.xml"/><Relationship Id="rId18" Type="http://schemas.openxmlformats.org/officeDocument/2006/relationships/chart" Target="../charts/chart7.xml"/><Relationship Id="rId3" Type="http://schemas.openxmlformats.org/officeDocument/2006/relationships/image" Target="../media/image3.emf"/><Relationship Id="rId21" Type="http://schemas.openxmlformats.org/officeDocument/2006/relationships/chart" Target="../charts/chart10.xml"/><Relationship Id="rId7" Type="http://schemas.openxmlformats.org/officeDocument/2006/relationships/image" Target="../media/image7.emf"/><Relationship Id="rId12" Type="http://schemas.openxmlformats.org/officeDocument/2006/relationships/chart" Target="../charts/chart1.xml"/><Relationship Id="rId17" Type="http://schemas.openxmlformats.org/officeDocument/2006/relationships/chart" Target="../charts/chart6.xml"/><Relationship Id="rId2" Type="http://schemas.openxmlformats.org/officeDocument/2006/relationships/image" Target="../media/image2.emf"/><Relationship Id="rId16" Type="http://schemas.openxmlformats.org/officeDocument/2006/relationships/chart" Target="../charts/chart5.xml"/><Relationship Id="rId20" Type="http://schemas.openxmlformats.org/officeDocument/2006/relationships/chart" Target="../charts/chart9.xml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chart" Target="../charts/chart13.xml"/><Relationship Id="rId5" Type="http://schemas.openxmlformats.org/officeDocument/2006/relationships/image" Target="../media/image5.emf"/><Relationship Id="rId15" Type="http://schemas.openxmlformats.org/officeDocument/2006/relationships/chart" Target="../charts/chart4.xml"/><Relationship Id="rId23" Type="http://schemas.openxmlformats.org/officeDocument/2006/relationships/chart" Target="../charts/chart12.xml"/><Relationship Id="rId10" Type="http://schemas.openxmlformats.org/officeDocument/2006/relationships/image" Target="../media/image10.emf"/><Relationship Id="rId19" Type="http://schemas.openxmlformats.org/officeDocument/2006/relationships/chart" Target="../charts/chart8.xml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chart" Target="../charts/chart3.xml"/><Relationship Id="rId22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9.emf"/><Relationship Id="rId3" Type="http://schemas.openxmlformats.org/officeDocument/2006/relationships/image" Target="../media/image14.emf"/><Relationship Id="rId7" Type="http://schemas.openxmlformats.org/officeDocument/2006/relationships/image" Target="../media/image18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Relationship Id="rId6" Type="http://schemas.openxmlformats.org/officeDocument/2006/relationships/image" Target="../media/image17.emf"/><Relationship Id="rId11" Type="http://schemas.openxmlformats.org/officeDocument/2006/relationships/image" Target="../media/image22.emf"/><Relationship Id="rId5" Type="http://schemas.openxmlformats.org/officeDocument/2006/relationships/image" Target="../media/image16.emf"/><Relationship Id="rId10" Type="http://schemas.openxmlformats.org/officeDocument/2006/relationships/image" Target="../media/image21.emf"/><Relationship Id="rId4" Type="http://schemas.openxmlformats.org/officeDocument/2006/relationships/image" Target="../media/image15.emf"/><Relationship Id="rId9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40</xdr:row>
      <xdr:rowOff>114300</xdr:rowOff>
    </xdr:from>
    <xdr:to>
      <xdr:col>17</xdr:col>
      <xdr:colOff>390525</xdr:colOff>
      <xdr:row>43</xdr:row>
      <xdr:rowOff>133350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400550" y="17868900"/>
          <a:ext cx="10515600" cy="5905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475693</xdr:colOff>
      <xdr:row>4</xdr:row>
      <xdr:rowOff>71855</xdr:rowOff>
    </xdr:from>
    <xdr:to>
      <xdr:col>11</xdr:col>
      <xdr:colOff>401610</xdr:colOff>
      <xdr:row>18</xdr:row>
      <xdr:rowOff>220021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486219" y="1275013"/>
          <a:ext cx="3304786" cy="3306455"/>
        </a:xfrm>
        <a:prstGeom prst="ellipse">
          <a:avLst/>
        </a:prstGeom>
        <a:solidFill>
          <a:schemeClr val="bg1"/>
        </a:solidFill>
        <a:ln w="76200"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CA" sz="1100"/>
        </a:p>
      </xdr:txBody>
    </xdr:sp>
    <xdr:clientData/>
  </xdr:twoCellAnchor>
  <xdr:oneCellAnchor>
    <xdr:from>
      <xdr:col>1</xdr:col>
      <xdr:colOff>38100</xdr:colOff>
      <xdr:row>7</xdr:row>
      <xdr:rowOff>47625</xdr:rowOff>
    </xdr:from>
    <xdr:ext cx="2066925" cy="264560"/>
    <xdr:sp macro="" textlink="#REF!">
      <xdr:nvSpPr>
        <xdr:cNvPr id="11" name="ZoneText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973580" y="1876425"/>
          <a:ext cx="2066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8F41151-4AEF-4387-B888-B4A4522F141F}" type="TxLink">
            <a:rPr lang="en-US" sz="11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Calibri"/>
            </a:rPr>
            <a:pPr algn="ctr"/>
            <a:t> </a:t>
          </a:fld>
          <a:endParaRPr lang="fr-CA" sz="10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oneCellAnchor>
  <xdr:twoCellAnchor editAs="oneCell">
    <xdr:from>
      <xdr:col>15</xdr:col>
      <xdr:colOff>22860</xdr:colOff>
      <xdr:row>14</xdr:row>
      <xdr:rowOff>198120</xdr:rowOff>
    </xdr:from>
    <xdr:to>
      <xdr:col>16</xdr:col>
      <xdr:colOff>144780</xdr:colOff>
      <xdr:row>15</xdr:row>
      <xdr:rowOff>197773</xdr:rowOff>
    </xdr:to>
    <xdr:sp macro="" textlink="">
      <xdr:nvSpPr>
        <xdr:cNvPr id="3412" name="Option Button 340" hidden="1">
          <a:extLst>
            <a:ext uri="{63B3BB69-23CF-44E3-9099-C40C66FF867C}">
              <a14:compatExt xmlns:a14="http://schemas.microsoft.com/office/drawing/2010/main" spid="_x0000_s3412"/>
            </a:ext>
            <a:ext uri="{FF2B5EF4-FFF2-40B4-BE49-F238E27FC236}">
              <a16:creationId xmlns:a16="http://schemas.microsoft.com/office/drawing/2014/main" id="{00000000-0008-0000-0300-0000540D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Total Salary</a:t>
          </a:r>
        </a:p>
      </xdr:txBody>
    </xdr:sp>
    <xdr:clientData fLocksWithSheet="0"/>
  </xdr:twoCellAnchor>
  <xdr:twoCellAnchor editAs="oneCell">
    <xdr:from>
      <xdr:col>16</xdr:col>
      <xdr:colOff>220980</xdr:colOff>
      <xdr:row>14</xdr:row>
      <xdr:rowOff>190500</xdr:rowOff>
    </xdr:from>
    <xdr:to>
      <xdr:col>17</xdr:col>
      <xdr:colOff>502921</xdr:colOff>
      <xdr:row>15</xdr:row>
      <xdr:rowOff>207298</xdr:rowOff>
    </xdr:to>
    <xdr:sp macro="" textlink="">
      <xdr:nvSpPr>
        <xdr:cNvPr id="3413" name="Option Button 341" hidden="1">
          <a:extLst>
            <a:ext uri="{63B3BB69-23CF-44E3-9099-C40C66FF867C}">
              <a14:compatExt xmlns:a14="http://schemas.microsoft.com/office/drawing/2010/main" spid="_x0000_s3413"/>
            </a:ext>
            <a:ext uri="{FF2B5EF4-FFF2-40B4-BE49-F238E27FC236}">
              <a16:creationId xmlns:a16="http://schemas.microsoft.com/office/drawing/2014/main" id="{00000000-0008-0000-0300-0000550D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fr-CA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Average Salary</a:t>
          </a: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499629</xdr:colOff>
          <xdr:row>6</xdr:row>
          <xdr:rowOff>188768</xdr:rowOff>
        </xdr:from>
        <xdr:to>
          <xdr:col>3</xdr:col>
          <xdr:colOff>109103</xdr:colOff>
          <xdr:row>7</xdr:row>
          <xdr:rowOff>74468</xdr:rowOff>
        </xdr:to>
        <xdr:pic>
          <xdr:nvPicPr>
            <xdr:cNvPr id="3588" name="Image 42">
              <a:extLst>
                <a:ext uri="{FF2B5EF4-FFF2-40B4-BE49-F238E27FC236}">
                  <a16:creationId xmlns:a16="http://schemas.microsoft.com/office/drawing/2014/main" id="{00000000-0008-0000-0300-000004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I$7" spid="_x0000_s3688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366404" y="1836593"/>
              <a:ext cx="10001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438948</xdr:colOff>
          <xdr:row>6</xdr:row>
          <xdr:rowOff>210750</xdr:rowOff>
        </xdr:from>
        <xdr:to>
          <xdr:col>7</xdr:col>
          <xdr:colOff>448474</xdr:colOff>
          <xdr:row>7</xdr:row>
          <xdr:rowOff>96450</xdr:rowOff>
        </xdr:to>
        <xdr:pic>
          <xdr:nvPicPr>
            <xdr:cNvPr id="3590" name="Image 44">
              <a:extLst>
                <a:ext uri="{FF2B5EF4-FFF2-40B4-BE49-F238E27FC236}">
                  <a16:creationId xmlns:a16="http://schemas.microsoft.com/office/drawing/2014/main" id="{00000000-0008-0000-0300-000006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I$8" spid="_x0000_s3688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477423" y="1858575"/>
              <a:ext cx="10001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12</xdr:row>
          <xdr:rowOff>180975</xdr:rowOff>
        </xdr:from>
        <xdr:to>
          <xdr:col>3</xdr:col>
          <xdr:colOff>161924</xdr:colOff>
          <xdr:row>13</xdr:row>
          <xdr:rowOff>66675</xdr:rowOff>
        </xdr:to>
        <xdr:pic>
          <xdr:nvPicPr>
            <xdr:cNvPr id="3591" name="Image 49">
              <a:extLst>
                <a:ext uri="{FF2B5EF4-FFF2-40B4-BE49-F238E27FC236}">
                  <a16:creationId xmlns:a16="http://schemas.microsoft.com/office/drawing/2014/main" id="{00000000-0008-0000-0300-000007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I$9" spid="_x0000_s3689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419225" y="3248025"/>
              <a:ext cx="10001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12</xdr:row>
          <xdr:rowOff>209550</xdr:rowOff>
        </xdr:from>
        <xdr:to>
          <xdr:col>7</xdr:col>
          <xdr:colOff>371476</xdr:colOff>
          <xdr:row>13</xdr:row>
          <xdr:rowOff>95250</xdr:rowOff>
        </xdr:to>
        <xdr:pic>
          <xdr:nvPicPr>
            <xdr:cNvPr id="3592" name="Image 50">
              <a:extLst>
                <a:ext uri="{FF2B5EF4-FFF2-40B4-BE49-F238E27FC236}">
                  <a16:creationId xmlns:a16="http://schemas.microsoft.com/office/drawing/2014/main" id="{00000000-0008-0000-0300-000008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I$10" spid="_x0000_s3689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400425" y="3276600"/>
              <a:ext cx="10001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600075</xdr:colOff>
          <xdr:row>6</xdr:row>
          <xdr:rowOff>173182</xdr:rowOff>
        </xdr:from>
        <xdr:to>
          <xdr:col>13</xdr:col>
          <xdr:colOff>209549</xdr:colOff>
          <xdr:row>7</xdr:row>
          <xdr:rowOff>58882</xdr:rowOff>
        </xdr:to>
        <xdr:pic>
          <xdr:nvPicPr>
            <xdr:cNvPr id="3593" name="Image 53">
              <a:extLst>
                <a:ext uri="{FF2B5EF4-FFF2-40B4-BE49-F238E27FC236}">
                  <a16:creationId xmlns:a16="http://schemas.microsoft.com/office/drawing/2014/main" id="{00000000-0008-0000-0300-000009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I$11" spid="_x0000_s3689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8010525" y="1821007"/>
              <a:ext cx="10001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561109</xdr:colOff>
          <xdr:row>6</xdr:row>
          <xdr:rowOff>171450</xdr:rowOff>
        </xdr:from>
        <xdr:to>
          <xdr:col>17</xdr:col>
          <xdr:colOff>170585</xdr:colOff>
          <xdr:row>7</xdr:row>
          <xdr:rowOff>57150</xdr:rowOff>
        </xdr:to>
        <xdr:pic>
          <xdr:nvPicPr>
            <xdr:cNvPr id="3594" name="Image 54">
              <a:extLst>
                <a:ext uri="{FF2B5EF4-FFF2-40B4-BE49-F238E27FC236}">
                  <a16:creationId xmlns:a16="http://schemas.microsoft.com/office/drawing/2014/main" id="{00000000-0008-0000-0300-00000A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I$12" spid="_x0000_s36893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10143259" y="1819275"/>
              <a:ext cx="10001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590550</xdr:colOff>
          <xdr:row>12</xdr:row>
          <xdr:rowOff>190500</xdr:rowOff>
        </xdr:from>
        <xdr:to>
          <xdr:col>13</xdr:col>
          <xdr:colOff>200024</xdr:colOff>
          <xdr:row>13</xdr:row>
          <xdr:rowOff>76200</xdr:rowOff>
        </xdr:to>
        <xdr:pic>
          <xdr:nvPicPr>
            <xdr:cNvPr id="3595" name="Image 58">
              <a:extLst>
                <a:ext uri="{FF2B5EF4-FFF2-40B4-BE49-F238E27FC236}">
                  <a16:creationId xmlns:a16="http://schemas.microsoft.com/office/drawing/2014/main" id="{00000000-0008-0000-0300-00000B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I$13" spid="_x0000_s36894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8001000" y="3257550"/>
              <a:ext cx="10001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523875</xdr:colOff>
          <xdr:row>12</xdr:row>
          <xdr:rowOff>190500</xdr:rowOff>
        </xdr:from>
        <xdr:to>
          <xdr:col>17</xdr:col>
          <xdr:colOff>133351</xdr:colOff>
          <xdr:row>13</xdr:row>
          <xdr:rowOff>76200</xdr:rowOff>
        </xdr:to>
        <xdr:pic>
          <xdr:nvPicPr>
            <xdr:cNvPr id="3596" name="Image 59">
              <a:extLst>
                <a:ext uri="{FF2B5EF4-FFF2-40B4-BE49-F238E27FC236}">
                  <a16:creationId xmlns:a16="http://schemas.microsoft.com/office/drawing/2014/main" id="{00000000-0008-0000-0300-00000C0E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I$14" spid="_x0000_s36895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10106025" y="3257550"/>
              <a:ext cx="10001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oneCellAnchor>
    <xdr:from>
      <xdr:col>5</xdr:col>
      <xdr:colOff>38100</xdr:colOff>
      <xdr:row>7</xdr:row>
      <xdr:rowOff>70485</xdr:rowOff>
    </xdr:from>
    <xdr:ext cx="2066925" cy="264560"/>
    <xdr:sp macro="" textlink="#REF!">
      <xdr:nvSpPr>
        <xdr:cNvPr id="50" name="ZoneTexte 10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4213860" y="1899285"/>
          <a:ext cx="2066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8F41151-4AEF-4387-B888-B4A4522F141F}" type="TxLink">
            <a:rPr lang="en-US" sz="11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Calibri"/>
            </a:rPr>
            <a:pPr algn="ctr"/>
            <a:t> </a:t>
          </a:fld>
          <a:endParaRPr lang="fr-CA" sz="10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oneCellAnchor>
  <xdr:oneCellAnchor>
    <xdr:from>
      <xdr:col>11</xdr:col>
      <xdr:colOff>76200</xdr:colOff>
      <xdr:row>7</xdr:row>
      <xdr:rowOff>32385</xdr:rowOff>
    </xdr:from>
    <xdr:ext cx="2066925" cy="264560"/>
    <xdr:sp macro="" textlink="#REF!">
      <xdr:nvSpPr>
        <xdr:cNvPr id="52" name="ZoneTexte 10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7978140" y="1861185"/>
          <a:ext cx="2066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8F41151-4AEF-4387-B888-B4A4522F141F}" type="TxLink">
            <a:rPr lang="en-US" sz="11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Calibri"/>
            </a:rPr>
            <a:pPr algn="ctr"/>
            <a:t> </a:t>
          </a:fld>
          <a:endParaRPr lang="fr-CA" sz="10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oneCellAnchor>
  <xdr:oneCellAnchor>
    <xdr:from>
      <xdr:col>15</xdr:col>
      <xdr:colOff>76200</xdr:colOff>
      <xdr:row>13</xdr:row>
      <xdr:rowOff>17145</xdr:rowOff>
    </xdr:from>
    <xdr:ext cx="2066925" cy="264560"/>
    <xdr:sp macro="" textlink="#REF!">
      <xdr:nvSpPr>
        <xdr:cNvPr id="55" name="ZoneTexte 10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10218420" y="3156585"/>
          <a:ext cx="2066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8F41151-4AEF-4387-B888-B4A4522F141F}" type="TxLink">
            <a:rPr lang="en-US" sz="11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Calibri"/>
            </a:rPr>
            <a:pPr algn="ctr"/>
            <a:t> </a:t>
          </a:fld>
          <a:endParaRPr lang="fr-CA" sz="10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oneCellAnchor>
  <xdr:oneCellAnchor>
    <xdr:from>
      <xdr:col>8</xdr:col>
      <xdr:colOff>59055</xdr:colOff>
      <xdr:row>9</xdr:row>
      <xdr:rowOff>198120</xdr:rowOff>
    </xdr:from>
    <xdr:ext cx="2066925" cy="264560"/>
    <xdr:sp macro="" textlink="#REF!">
      <xdr:nvSpPr>
        <xdr:cNvPr id="58" name="ZoneTexte 10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5783580" y="2426970"/>
          <a:ext cx="2066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8F41151-4AEF-4387-B888-B4A4522F141F}" type="TxLink">
            <a:rPr lang="en-US" sz="11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Calibri"/>
            </a:rPr>
            <a:pPr algn="ctr"/>
            <a:t> </a:t>
          </a:fld>
          <a:endParaRPr lang="fr-CA" sz="10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oneCellAnchor>
  <xdr:twoCellAnchor editAs="oneCell">
    <xdr:from>
      <xdr:col>15</xdr:col>
      <xdr:colOff>38100</xdr:colOff>
      <xdr:row>14</xdr:row>
      <xdr:rowOff>330200</xdr:rowOff>
    </xdr:from>
    <xdr:to>
      <xdr:col>16</xdr:col>
      <xdr:colOff>241300</xdr:colOff>
      <xdr:row>15</xdr:row>
      <xdr:rowOff>159038</xdr:rowOff>
    </xdr:to>
    <xdr:sp macro="" textlink="">
      <xdr:nvSpPr>
        <xdr:cNvPr id="10" name="Option Button 340" hidden="1">
          <a:extLst>
            <a:ext uri="{63B3BB69-23CF-44E3-9099-C40C66FF867C}">
              <a14:compatExt xmlns:a14="http://schemas.microsoft.com/office/drawing/2010/main" spid="_x0000_s3412"/>
            </a:ex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itchFamily="2" charset="0"/>
              <a:ea typeface="Tahoma" pitchFamily="2" charset="0"/>
              <a:cs typeface="Tahoma" pitchFamily="2" charset="0"/>
            </a:rPr>
            <a:t>Total Salary</a:t>
          </a:r>
        </a:p>
      </xdr:txBody>
    </xdr:sp>
    <xdr:clientData fLocksWithSheet="0"/>
  </xdr:twoCellAnchor>
  <xdr:twoCellAnchor editAs="oneCell">
    <xdr:from>
      <xdr:col>16</xdr:col>
      <xdr:colOff>368300</xdr:colOff>
      <xdr:row>14</xdr:row>
      <xdr:rowOff>317500</xdr:rowOff>
    </xdr:from>
    <xdr:to>
      <xdr:col>18</xdr:col>
      <xdr:colOff>3330</xdr:colOff>
      <xdr:row>15</xdr:row>
      <xdr:rowOff>159038</xdr:rowOff>
    </xdr:to>
    <xdr:sp macro="" textlink="">
      <xdr:nvSpPr>
        <xdr:cNvPr id="12" name="Option Button 341" hidden="1">
          <a:extLst>
            <a:ext uri="{63B3BB69-23CF-44E3-9099-C40C66FF867C}">
              <a14:compatExt xmlns:a14="http://schemas.microsoft.com/office/drawing/2010/main" spid="_x0000_s3413"/>
            </a:ex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itchFamily="2" charset="0"/>
              <a:ea typeface="Tahoma" pitchFamily="2" charset="0"/>
              <a:cs typeface="Tahoma" pitchFamily="2" charset="0"/>
            </a:rPr>
            <a:t>Average Salary</a:t>
          </a:r>
        </a:p>
      </xdr:txBody>
    </xdr:sp>
    <xdr:clientData fLocksWithSheet="0"/>
  </xdr:twoCellAnchor>
  <xdr:twoCellAnchor editAs="oneCell">
    <xdr:from>
      <xdr:col>15</xdr:col>
      <xdr:colOff>28575</xdr:colOff>
      <xdr:row>14</xdr:row>
      <xdr:rowOff>247650</xdr:rowOff>
    </xdr:from>
    <xdr:to>
      <xdr:col>16</xdr:col>
      <xdr:colOff>180975</xdr:colOff>
      <xdr:row>15</xdr:row>
      <xdr:rowOff>174913</xdr:rowOff>
    </xdr:to>
    <xdr:sp macro="" textlink="">
      <xdr:nvSpPr>
        <xdr:cNvPr id="14" name="Option Button 340" hidden="1">
          <a:extLst>
            <a:ext uri="{63B3BB69-23CF-44E3-9099-C40C66FF867C}">
              <a14:compatExt xmlns:a14="http://schemas.microsoft.com/office/drawing/2010/main" spid="_x0000_s3412"/>
            </a:ex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Total Salary</a:t>
          </a:r>
        </a:p>
      </xdr:txBody>
    </xdr:sp>
    <xdr:clientData fLocksWithSheet="0"/>
  </xdr:twoCellAnchor>
  <xdr:twoCellAnchor editAs="oneCell">
    <xdr:from>
      <xdr:col>16</xdr:col>
      <xdr:colOff>276225</xdr:colOff>
      <xdr:row>14</xdr:row>
      <xdr:rowOff>238125</xdr:rowOff>
    </xdr:from>
    <xdr:to>
      <xdr:col>17</xdr:col>
      <xdr:colOff>628651</xdr:colOff>
      <xdr:row>15</xdr:row>
      <xdr:rowOff>184438</xdr:rowOff>
    </xdr:to>
    <xdr:sp macro="" textlink="">
      <xdr:nvSpPr>
        <xdr:cNvPr id="16" name="Option Button 341" hidden="1">
          <a:extLst>
            <a:ext uri="{63B3BB69-23CF-44E3-9099-C40C66FF867C}">
              <a14:compatExt xmlns:a14="http://schemas.microsoft.com/office/drawing/2010/main" spid="_x0000_s3413"/>
            </a:ex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Average Salary</a:t>
          </a:r>
        </a:p>
      </xdr:txBody>
    </xdr:sp>
    <xdr:clientData fLocksWithSheet="0"/>
  </xdr:twoCellAnchor>
  <xdr:twoCellAnchor editAs="oneCell">
    <xdr:from>
      <xdr:col>15</xdr:col>
      <xdr:colOff>38100</xdr:colOff>
      <xdr:row>14</xdr:row>
      <xdr:rowOff>330200</xdr:rowOff>
    </xdr:from>
    <xdr:to>
      <xdr:col>16</xdr:col>
      <xdr:colOff>241300</xdr:colOff>
      <xdr:row>15</xdr:row>
      <xdr:rowOff>159038</xdr:rowOff>
    </xdr:to>
    <xdr:sp macro="" textlink="">
      <xdr:nvSpPr>
        <xdr:cNvPr id="22" name="Option Button 340" hidden="1">
          <a:extLst>
            <a:ext uri="{63B3BB69-23CF-44E3-9099-C40C66FF867C}">
              <a14:compatExt xmlns:a14="http://schemas.microsoft.com/office/drawing/2010/main" spid="_x0000_s3412"/>
            </a:ex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itchFamily="2" charset="0"/>
              <a:ea typeface="Tahoma" pitchFamily="2" charset="0"/>
              <a:cs typeface="Tahoma" pitchFamily="2" charset="0"/>
            </a:rPr>
            <a:t>Total Salary</a:t>
          </a:r>
        </a:p>
      </xdr:txBody>
    </xdr:sp>
    <xdr:clientData fLocksWithSheet="0"/>
  </xdr:twoCellAnchor>
  <xdr:twoCellAnchor editAs="oneCell">
    <xdr:from>
      <xdr:col>16</xdr:col>
      <xdr:colOff>368300</xdr:colOff>
      <xdr:row>14</xdr:row>
      <xdr:rowOff>317500</xdr:rowOff>
    </xdr:from>
    <xdr:to>
      <xdr:col>18</xdr:col>
      <xdr:colOff>3330</xdr:colOff>
      <xdr:row>15</xdr:row>
      <xdr:rowOff>159038</xdr:rowOff>
    </xdr:to>
    <xdr:sp macro="" textlink="">
      <xdr:nvSpPr>
        <xdr:cNvPr id="23" name="Option Button 341" hidden="1">
          <a:extLst>
            <a:ext uri="{63B3BB69-23CF-44E3-9099-C40C66FF867C}">
              <a14:compatExt xmlns:a14="http://schemas.microsoft.com/office/drawing/2010/main" spid="_x0000_s3413"/>
            </a:ex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itchFamily="2" charset="0"/>
              <a:ea typeface="Tahoma" pitchFamily="2" charset="0"/>
              <a:cs typeface="Tahoma" pitchFamily="2" charset="0"/>
            </a:rPr>
            <a:t>Average Salary</a:t>
          </a:r>
        </a:p>
      </xdr:txBody>
    </xdr:sp>
    <xdr:clientData fLocksWithSheet="0"/>
  </xdr:twoCellAnchor>
  <xdr:oneCellAnchor>
    <xdr:from>
      <xdr:col>13</xdr:col>
      <xdr:colOff>361950</xdr:colOff>
      <xdr:row>14</xdr:row>
      <xdr:rowOff>66675</xdr:rowOff>
    </xdr:from>
    <xdr:ext cx="216534" cy="264560"/>
    <xdr:sp macro="" textlink="#REF!">
      <xdr:nvSpPr>
        <xdr:cNvPr id="20" name="ZoneText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9020175" y="350520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FCF3E905-51DD-4752-AD0A-AB91B2C2BDB2}" type="TxLink">
            <a:rPr lang="en-US" sz="11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/>
            <a:t> </a:t>
          </a:fld>
          <a:endParaRPr lang="fr-CA" sz="1100"/>
        </a:p>
      </xdr:txBody>
    </xdr:sp>
    <xdr:clientData/>
  </xdr:oneCellAnchor>
  <xdr:oneCellAnchor>
    <xdr:from>
      <xdr:col>1</xdr:col>
      <xdr:colOff>38100</xdr:colOff>
      <xdr:row>19</xdr:row>
      <xdr:rowOff>47625</xdr:rowOff>
    </xdr:from>
    <xdr:ext cx="2066925" cy="264560"/>
    <xdr:sp macro="" textlink="#REF!">
      <xdr:nvSpPr>
        <xdr:cNvPr id="57" name="ZoneTexte 10">
          <a:extLst>
            <a:ext uri="{FF2B5EF4-FFF2-40B4-BE49-F238E27FC236}">
              <a16:creationId xmlns:a16="http://schemas.microsoft.com/office/drawing/2014/main" id="{79BB65E7-6527-4FAF-9E09-16BCD5E9A625}"/>
            </a:ext>
          </a:extLst>
        </xdr:cNvPr>
        <xdr:cNvSpPr txBox="1"/>
      </xdr:nvSpPr>
      <xdr:spPr>
        <a:xfrm>
          <a:off x="904009" y="1866034"/>
          <a:ext cx="2066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8F41151-4AEF-4387-B888-B4A4522F141F}" type="TxLink">
            <a:rPr lang="en-US" sz="11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Calibri"/>
            </a:rPr>
            <a:pPr algn="ctr"/>
            <a:t> </a:t>
          </a:fld>
          <a:endParaRPr lang="fr-CA" sz="10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485775</xdr:colOff>
          <xdr:row>18</xdr:row>
          <xdr:rowOff>190500</xdr:rowOff>
        </xdr:from>
        <xdr:ext cx="1000125" cy="190500"/>
        <xdr:pic>
          <xdr:nvPicPr>
            <xdr:cNvPr id="59" name="Image 42">
              <a:extLst>
                <a:ext uri="{FF2B5EF4-FFF2-40B4-BE49-F238E27FC236}">
                  <a16:creationId xmlns:a16="http://schemas.microsoft.com/office/drawing/2014/main" id="{C99B6606-6DF4-4CAF-AD47-EC150E71E2A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$I$6" spid="_x0000_s3689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352550" y="4600575"/>
              <a:ext cx="10001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361950</xdr:colOff>
          <xdr:row>18</xdr:row>
          <xdr:rowOff>209550</xdr:rowOff>
        </xdr:from>
        <xdr:ext cx="1000125" cy="190500"/>
        <xdr:pic>
          <xdr:nvPicPr>
            <xdr:cNvPr id="60" name="Image 50">
              <a:extLst>
                <a:ext uri="{FF2B5EF4-FFF2-40B4-BE49-F238E27FC236}">
                  <a16:creationId xmlns:a16="http://schemas.microsoft.com/office/drawing/2014/main" id="{A78EE3EE-1F0C-4F1B-BCFF-26D3DDD5A4D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I3" spid="_x0000_s36897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3400425" y="4619625"/>
              <a:ext cx="10001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585537</xdr:colOff>
          <xdr:row>18</xdr:row>
          <xdr:rowOff>200025</xdr:rowOff>
        </xdr:from>
        <xdr:ext cx="1000125" cy="190500"/>
        <xdr:pic>
          <xdr:nvPicPr>
            <xdr:cNvPr id="62" name="Image 58">
              <a:extLst>
                <a:ext uri="{FF2B5EF4-FFF2-40B4-BE49-F238E27FC236}">
                  <a16:creationId xmlns:a16="http://schemas.microsoft.com/office/drawing/2014/main" id="{AC0EFA40-E670-44A2-953B-4F36CC5AECD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I4" spid="_x0000_s36898"/>
                </a:ext>
              </a:extLst>
            </xdr:cNvPicPr>
          </xdr:nvPicPr>
          <xdr:blipFill>
            <a:blip xmlns:r="http://schemas.openxmlformats.org/officeDocument/2006/relationships" r:embed="rId11"/>
            <a:srcRect/>
            <a:stretch>
              <a:fillRect/>
            </a:stretch>
          </xdr:blipFill>
          <xdr:spPr bwMode="auto">
            <a:xfrm>
              <a:off x="7974932" y="4561472"/>
              <a:ext cx="10001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561975</xdr:colOff>
          <xdr:row>18</xdr:row>
          <xdr:rowOff>200025</xdr:rowOff>
        </xdr:from>
        <xdr:ext cx="1000125" cy="190500"/>
        <xdr:pic>
          <xdr:nvPicPr>
            <xdr:cNvPr id="64" name="Image 59">
              <a:extLst>
                <a:ext uri="{FF2B5EF4-FFF2-40B4-BE49-F238E27FC236}">
                  <a16:creationId xmlns:a16="http://schemas.microsoft.com/office/drawing/2014/main" id="{7F3E8DAC-9554-4418-9B38-E6E60694FD5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alc!I9" spid="_x0000_s3689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0144125" y="4610100"/>
              <a:ext cx="100012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1</xdr:col>
      <xdr:colOff>484910</xdr:colOff>
      <xdr:row>5</xdr:row>
      <xdr:rowOff>95251</xdr:rowOff>
    </xdr:from>
    <xdr:to>
      <xdr:col>3</xdr:col>
      <xdr:colOff>164523</xdr:colOff>
      <xdr:row>6</xdr:row>
      <xdr:rowOff>216479</xdr:rowOff>
    </xdr:to>
    <xdr:graphicFrame macro="">
      <xdr:nvGraphicFramePr>
        <xdr:cNvPr id="66" name="TinyChart1">
          <a:extLst>
            <a:ext uri="{FF2B5EF4-FFF2-40B4-BE49-F238E27FC236}">
              <a16:creationId xmlns:a16="http://schemas.microsoft.com/office/drawing/2014/main" id="{63E59DA8-836E-4546-A6F8-4B3557B7A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320386</xdr:colOff>
      <xdr:row>5</xdr:row>
      <xdr:rowOff>251113</xdr:rowOff>
    </xdr:from>
    <xdr:to>
      <xdr:col>7</xdr:col>
      <xdr:colOff>398318</xdr:colOff>
      <xdr:row>6</xdr:row>
      <xdr:rowOff>216478</xdr:rowOff>
    </xdr:to>
    <xdr:graphicFrame macro="">
      <xdr:nvGraphicFramePr>
        <xdr:cNvPr id="68" name="TinyChart2">
          <a:extLst>
            <a:ext uri="{FF2B5EF4-FFF2-40B4-BE49-F238E27FC236}">
              <a16:creationId xmlns:a16="http://schemas.microsoft.com/office/drawing/2014/main" id="{8694A26E-7044-458F-934C-B100A5A657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484909</xdr:colOff>
      <xdr:row>5</xdr:row>
      <xdr:rowOff>112568</xdr:rowOff>
    </xdr:from>
    <xdr:to>
      <xdr:col>13</xdr:col>
      <xdr:colOff>164523</xdr:colOff>
      <xdr:row>6</xdr:row>
      <xdr:rowOff>233796</xdr:rowOff>
    </xdr:to>
    <xdr:graphicFrame macro="">
      <xdr:nvGraphicFramePr>
        <xdr:cNvPr id="69" name="TinyChart3">
          <a:extLst>
            <a:ext uri="{FF2B5EF4-FFF2-40B4-BE49-F238E27FC236}">
              <a16:creationId xmlns:a16="http://schemas.microsoft.com/office/drawing/2014/main" id="{FD068C84-A5A7-4D8B-BB47-A7586F2722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484909</xdr:colOff>
      <xdr:row>5</xdr:row>
      <xdr:rowOff>164522</xdr:rowOff>
    </xdr:from>
    <xdr:to>
      <xdr:col>17</xdr:col>
      <xdr:colOff>164522</xdr:colOff>
      <xdr:row>6</xdr:row>
      <xdr:rowOff>285750</xdr:rowOff>
    </xdr:to>
    <xdr:graphicFrame macro="">
      <xdr:nvGraphicFramePr>
        <xdr:cNvPr id="70" name="TinyChart4">
          <a:extLst>
            <a:ext uri="{FF2B5EF4-FFF2-40B4-BE49-F238E27FC236}">
              <a16:creationId xmlns:a16="http://schemas.microsoft.com/office/drawing/2014/main" id="{AC8D3CCA-8AC3-4882-8391-11FB59E74A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510886</xdr:colOff>
      <xdr:row>11</xdr:row>
      <xdr:rowOff>207818</xdr:rowOff>
    </xdr:from>
    <xdr:to>
      <xdr:col>3</xdr:col>
      <xdr:colOff>190499</xdr:colOff>
      <xdr:row>13</xdr:row>
      <xdr:rowOff>25978</xdr:rowOff>
    </xdr:to>
    <xdr:graphicFrame macro="">
      <xdr:nvGraphicFramePr>
        <xdr:cNvPr id="73" name="TinyChart5">
          <a:extLst>
            <a:ext uri="{FF2B5EF4-FFF2-40B4-BE49-F238E27FC236}">
              <a16:creationId xmlns:a16="http://schemas.microsoft.com/office/drawing/2014/main" id="{FEFAAABE-9E57-4259-B02A-56BBDD652A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277091</xdr:colOff>
      <xdr:row>11</xdr:row>
      <xdr:rowOff>173181</xdr:rowOff>
    </xdr:from>
    <xdr:to>
      <xdr:col>7</xdr:col>
      <xdr:colOff>355023</xdr:colOff>
      <xdr:row>12</xdr:row>
      <xdr:rowOff>294409</xdr:rowOff>
    </xdr:to>
    <xdr:graphicFrame macro="">
      <xdr:nvGraphicFramePr>
        <xdr:cNvPr id="61" name="TinyChart6">
          <a:extLst>
            <a:ext uri="{FF2B5EF4-FFF2-40B4-BE49-F238E27FC236}">
              <a16:creationId xmlns:a16="http://schemas.microsoft.com/office/drawing/2014/main" id="{3B10D90B-0D4F-44E9-87C4-3D600DBB3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502227</xdr:colOff>
      <xdr:row>11</xdr:row>
      <xdr:rowOff>164522</xdr:rowOff>
    </xdr:from>
    <xdr:to>
      <xdr:col>13</xdr:col>
      <xdr:colOff>181841</xdr:colOff>
      <xdr:row>12</xdr:row>
      <xdr:rowOff>285750</xdr:rowOff>
    </xdr:to>
    <xdr:graphicFrame macro="">
      <xdr:nvGraphicFramePr>
        <xdr:cNvPr id="67" name="TinyChart7">
          <a:extLst>
            <a:ext uri="{FF2B5EF4-FFF2-40B4-BE49-F238E27FC236}">
              <a16:creationId xmlns:a16="http://schemas.microsoft.com/office/drawing/2014/main" id="{3B3CDD75-E7F1-4C69-9746-FFC1B9D315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452870</xdr:colOff>
      <xdr:row>11</xdr:row>
      <xdr:rowOff>197427</xdr:rowOff>
    </xdr:from>
    <xdr:to>
      <xdr:col>17</xdr:col>
      <xdr:colOff>132483</xdr:colOff>
      <xdr:row>13</xdr:row>
      <xdr:rowOff>15587</xdr:rowOff>
    </xdr:to>
    <xdr:graphicFrame macro="">
      <xdr:nvGraphicFramePr>
        <xdr:cNvPr id="71" name="TinyChart8">
          <a:extLst>
            <a:ext uri="{FF2B5EF4-FFF2-40B4-BE49-F238E27FC236}">
              <a16:creationId xmlns:a16="http://schemas.microsoft.com/office/drawing/2014/main" id="{43750ACF-6381-4D27-9D58-02192F291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509154</xdr:colOff>
      <xdr:row>17</xdr:row>
      <xdr:rowOff>254577</xdr:rowOff>
    </xdr:from>
    <xdr:to>
      <xdr:col>3</xdr:col>
      <xdr:colOff>188767</xdr:colOff>
      <xdr:row>19</xdr:row>
      <xdr:rowOff>72737</xdr:rowOff>
    </xdr:to>
    <xdr:graphicFrame macro="">
      <xdr:nvGraphicFramePr>
        <xdr:cNvPr id="72" name="TinyChart9">
          <a:extLst>
            <a:ext uri="{FF2B5EF4-FFF2-40B4-BE49-F238E27FC236}">
              <a16:creationId xmlns:a16="http://schemas.microsoft.com/office/drawing/2014/main" id="{2770214A-F617-40E4-A7AD-C30D73807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381000</xdr:colOff>
      <xdr:row>17</xdr:row>
      <xdr:rowOff>230606</xdr:rowOff>
    </xdr:from>
    <xdr:to>
      <xdr:col>7</xdr:col>
      <xdr:colOff>461666</xdr:colOff>
      <xdr:row>19</xdr:row>
      <xdr:rowOff>48766</xdr:rowOff>
    </xdr:to>
    <xdr:graphicFrame macro="">
      <xdr:nvGraphicFramePr>
        <xdr:cNvPr id="77" name="TinyChart10">
          <a:extLst>
            <a:ext uri="{FF2B5EF4-FFF2-40B4-BE49-F238E27FC236}">
              <a16:creationId xmlns:a16="http://schemas.microsoft.com/office/drawing/2014/main" id="{144E6AB9-4EF3-481F-9BDD-C40DACA5B4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511342</xdr:colOff>
      <xdr:row>17</xdr:row>
      <xdr:rowOff>180474</xdr:rowOff>
    </xdr:from>
    <xdr:to>
      <xdr:col>13</xdr:col>
      <xdr:colOff>190956</xdr:colOff>
      <xdr:row>18</xdr:row>
      <xdr:rowOff>299424</xdr:rowOff>
    </xdr:to>
    <xdr:graphicFrame macro="">
      <xdr:nvGraphicFramePr>
        <xdr:cNvPr id="78" name="TinyChart11">
          <a:extLst>
            <a:ext uri="{FF2B5EF4-FFF2-40B4-BE49-F238E27FC236}">
              <a16:creationId xmlns:a16="http://schemas.microsoft.com/office/drawing/2014/main" id="{BB4AED76-5494-4F52-BEB6-7A536E0F9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15</xdr:col>
      <xdr:colOff>511342</xdr:colOff>
      <xdr:row>17</xdr:row>
      <xdr:rowOff>250657</xdr:rowOff>
    </xdr:from>
    <xdr:to>
      <xdr:col>17</xdr:col>
      <xdr:colOff>190955</xdr:colOff>
      <xdr:row>19</xdr:row>
      <xdr:rowOff>68817</xdr:rowOff>
    </xdr:to>
    <xdr:graphicFrame macro="">
      <xdr:nvGraphicFramePr>
        <xdr:cNvPr id="79" name="TinyChart12">
          <a:extLst>
            <a:ext uri="{FF2B5EF4-FFF2-40B4-BE49-F238E27FC236}">
              <a16:creationId xmlns:a16="http://schemas.microsoft.com/office/drawing/2014/main" id="{05695A45-E8C0-44CF-A5A9-50AFDB8CE3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180474</xdr:colOff>
      <xdr:row>1</xdr:row>
      <xdr:rowOff>270713</xdr:rowOff>
    </xdr:from>
    <xdr:to>
      <xdr:col>11</xdr:col>
      <xdr:colOff>681789</xdr:colOff>
      <xdr:row>20</xdr:row>
      <xdr:rowOff>280737</xdr:rowOff>
    </xdr:to>
    <xdr:graphicFrame macro="">
      <xdr:nvGraphicFramePr>
        <xdr:cNvPr id="81" name="RBC_1">
          <a:extLst>
            <a:ext uri="{FF2B5EF4-FFF2-40B4-BE49-F238E27FC236}">
              <a16:creationId xmlns:a16="http://schemas.microsoft.com/office/drawing/2014/main" id="{708BC387-908A-4A2E-9970-B8F3296F06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491290</xdr:colOff>
      <xdr:row>2</xdr:row>
      <xdr:rowOff>270712</xdr:rowOff>
    </xdr:from>
    <xdr:to>
      <xdr:col>10</xdr:col>
      <xdr:colOff>601580</xdr:colOff>
      <xdr:row>4</xdr:row>
      <xdr:rowOff>30079</xdr:rowOff>
    </xdr:to>
    <xdr:sp macro="" textlink="Data!B19">
      <xdr:nvSpPr>
        <xdr:cNvPr id="83" name="TextBox 1">
          <a:extLst>
            <a:ext uri="{FF2B5EF4-FFF2-40B4-BE49-F238E27FC236}">
              <a16:creationId xmlns:a16="http://schemas.microsoft.com/office/drawing/2014/main" id="{24B03BF6-2C9B-4038-85D4-5867EE5E20C6}"/>
            </a:ext>
          </a:extLst>
        </xdr:cNvPr>
        <xdr:cNvSpPr txBox="1"/>
      </xdr:nvSpPr>
      <xdr:spPr>
        <a:xfrm>
          <a:off x="5193632" y="872291"/>
          <a:ext cx="1794711" cy="360946"/>
        </a:xfrm>
        <a:prstGeom prst="rect">
          <a:avLst/>
        </a:prstGeom>
        <a:noFill/>
      </xdr:spPr>
      <xdr:txBody>
        <a:bodyPr vert="horz" wrap="square" rtlCol="0" anchor="ctr" anchorCtr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fld id="{CA7989FD-DBF2-4524-A5B0-B97D3ED81A9D}" type="TxLink">
            <a:rPr lang="en-US" sz="1100" b="1" i="0" u="none" strike="noStrike">
              <a:solidFill>
                <a:srgbClr val="595959"/>
              </a:solidFill>
              <a:latin typeface="Segoe UI" panose="020B0502040204020203" pitchFamily="34" charset="0"/>
              <a:cs typeface="Segoe UI" panose="020B0502040204020203" pitchFamily="34" charset="0"/>
            </a:rPr>
            <a:pPr algn="ctr"/>
            <a:t>Traffic sources</a:t>
          </a:fld>
          <a:endParaRPr lang="en-US" sz="1000" b="1" i="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530412</xdr:colOff>
      <xdr:row>7</xdr:row>
      <xdr:rowOff>14942</xdr:rowOff>
    </xdr:from>
    <xdr:to>
      <xdr:col>3</xdr:col>
      <xdr:colOff>624814</xdr:colOff>
      <xdr:row>7</xdr:row>
      <xdr:rowOff>245852</xdr:rowOff>
    </xdr:to>
    <xdr:sp macro="" textlink="">
      <xdr:nvSpPr>
        <xdr:cNvPr id="53" name="TextBox 2">
          <a:extLst>
            <a:ext uri="{FF2B5EF4-FFF2-40B4-BE49-F238E27FC236}">
              <a16:creationId xmlns:a16="http://schemas.microsoft.com/office/drawing/2014/main" id="{B9F69926-7796-49D6-9636-A419AD326444}"/>
            </a:ext>
          </a:extLst>
        </xdr:cNvPr>
        <xdr:cNvSpPr txBox="1"/>
      </xdr:nvSpPr>
      <xdr:spPr>
        <a:xfrm>
          <a:off x="657412" y="1972236"/>
          <a:ext cx="1558637" cy="230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vorige maand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5</xdr:col>
      <xdr:colOff>286870</xdr:colOff>
      <xdr:row>7</xdr:row>
      <xdr:rowOff>10460</xdr:rowOff>
    </xdr:from>
    <xdr:to>
      <xdr:col>8</xdr:col>
      <xdr:colOff>67507</xdr:colOff>
      <xdr:row>7</xdr:row>
      <xdr:rowOff>241370</xdr:rowOff>
    </xdr:to>
    <xdr:sp macro="" textlink="">
      <xdr:nvSpPr>
        <xdr:cNvPr id="54" name="TextBox 2">
          <a:extLst>
            <a:ext uri="{FF2B5EF4-FFF2-40B4-BE49-F238E27FC236}">
              <a16:creationId xmlns:a16="http://schemas.microsoft.com/office/drawing/2014/main" id="{FCA76F1C-07E8-4F6D-811E-FA47D9C95BE5}"/>
            </a:ext>
          </a:extLst>
        </xdr:cNvPr>
        <xdr:cNvSpPr txBox="1"/>
      </xdr:nvSpPr>
      <xdr:spPr>
        <a:xfrm>
          <a:off x="2699870" y="1967754"/>
          <a:ext cx="1558637" cy="230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vorige maand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525930</xdr:colOff>
      <xdr:row>13</xdr:row>
      <xdr:rowOff>40342</xdr:rowOff>
    </xdr:from>
    <xdr:to>
      <xdr:col>3</xdr:col>
      <xdr:colOff>620332</xdr:colOff>
      <xdr:row>13</xdr:row>
      <xdr:rowOff>271252</xdr:rowOff>
    </xdr:to>
    <xdr:sp macro="" textlink="">
      <xdr:nvSpPr>
        <xdr:cNvPr id="74" name="TextBox 2">
          <a:extLst>
            <a:ext uri="{FF2B5EF4-FFF2-40B4-BE49-F238E27FC236}">
              <a16:creationId xmlns:a16="http://schemas.microsoft.com/office/drawing/2014/main" id="{A23F186C-F5BF-440A-8123-8B214CE2155A}"/>
            </a:ext>
          </a:extLst>
        </xdr:cNvPr>
        <xdr:cNvSpPr txBox="1"/>
      </xdr:nvSpPr>
      <xdr:spPr>
        <a:xfrm>
          <a:off x="652930" y="3424518"/>
          <a:ext cx="1558637" cy="230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vorige maand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5</xdr:col>
      <xdr:colOff>282388</xdr:colOff>
      <xdr:row>13</xdr:row>
      <xdr:rowOff>35860</xdr:rowOff>
    </xdr:from>
    <xdr:to>
      <xdr:col>8</xdr:col>
      <xdr:colOff>63025</xdr:colOff>
      <xdr:row>13</xdr:row>
      <xdr:rowOff>266770</xdr:rowOff>
    </xdr:to>
    <xdr:sp macro="" textlink="">
      <xdr:nvSpPr>
        <xdr:cNvPr id="76" name="TextBox 2">
          <a:extLst>
            <a:ext uri="{FF2B5EF4-FFF2-40B4-BE49-F238E27FC236}">
              <a16:creationId xmlns:a16="http://schemas.microsoft.com/office/drawing/2014/main" id="{DF766824-85B8-4C29-BAF3-04C9F1E1669B}"/>
            </a:ext>
          </a:extLst>
        </xdr:cNvPr>
        <xdr:cNvSpPr txBox="1"/>
      </xdr:nvSpPr>
      <xdr:spPr>
        <a:xfrm>
          <a:off x="2695388" y="3420036"/>
          <a:ext cx="1558637" cy="230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vorige maand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543859</xdr:colOff>
      <xdr:row>19</xdr:row>
      <xdr:rowOff>43329</xdr:rowOff>
    </xdr:from>
    <xdr:to>
      <xdr:col>3</xdr:col>
      <xdr:colOff>638261</xdr:colOff>
      <xdr:row>19</xdr:row>
      <xdr:rowOff>274239</xdr:rowOff>
    </xdr:to>
    <xdr:sp macro="" textlink="">
      <xdr:nvSpPr>
        <xdr:cNvPr id="80" name="TextBox 2">
          <a:extLst>
            <a:ext uri="{FF2B5EF4-FFF2-40B4-BE49-F238E27FC236}">
              <a16:creationId xmlns:a16="http://schemas.microsoft.com/office/drawing/2014/main" id="{40603FF9-E8BF-4C47-A605-6463126188D0}"/>
            </a:ext>
          </a:extLst>
        </xdr:cNvPr>
        <xdr:cNvSpPr txBox="1"/>
      </xdr:nvSpPr>
      <xdr:spPr>
        <a:xfrm>
          <a:off x="670859" y="4764741"/>
          <a:ext cx="1558637" cy="230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vorige maand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5</xdr:col>
      <xdr:colOff>300317</xdr:colOff>
      <xdr:row>19</xdr:row>
      <xdr:rowOff>38847</xdr:rowOff>
    </xdr:from>
    <xdr:to>
      <xdr:col>8</xdr:col>
      <xdr:colOff>80954</xdr:colOff>
      <xdr:row>19</xdr:row>
      <xdr:rowOff>269757</xdr:rowOff>
    </xdr:to>
    <xdr:sp macro="" textlink="">
      <xdr:nvSpPr>
        <xdr:cNvPr id="82" name="TextBox 2">
          <a:extLst>
            <a:ext uri="{FF2B5EF4-FFF2-40B4-BE49-F238E27FC236}">
              <a16:creationId xmlns:a16="http://schemas.microsoft.com/office/drawing/2014/main" id="{A612FA91-768D-4978-90E8-2E814ED04109}"/>
            </a:ext>
          </a:extLst>
        </xdr:cNvPr>
        <xdr:cNvSpPr txBox="1"/>
      </xdr:nvSpPr>
      <xdr:spPr>
        <a:xfrm>
          <a:off x="2713317" y="4760259"/>
          <a:ext cx="1558637" cy="230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vorige maand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11</xdr:col>
      <xdr:colOff>615577</xdr:colOff>
      <xdr:row>7</xdr:row>
      <xdr:rowOff>10460</xdr:rowOff>
    </xdr:from>
    <xdr:to>
      <xdr:col>13</xdr:col>
      <xdr:colOff>709979</xdr:colOff>
      <xdr:row>7</xdr:row>
      <xdr:rowOff>241370</xdr:rowOff>
    </xdr:to>
    <xdr:sp macro="" textlink="">
      <xdr:nvSpPr>
        <xdr:cNvPr id="84" name="TextBox 2">
          <a:extLst>
            <a:ext uri="{FF2B5EF4-FFF2-40B4-BE49-F238E27FC236}">
              <a16:creationId xmlns:a16="http://schemas.microsoft.com/office/drawing/2014/main" id="{C90942EF-E79C-45DB-94A0-CB4A4E81FC9A}"/>
            </a:ext>
          </a:extLst>
        </xdr:cNvPr>
        <xdr:cNvSpPr txBox="1"/>
      </xdr:nvSpPr>
      <xdr:spPr>
        <a:xfrm>
          <a:off x="7615518" y="1967754"/>
          <a:ext cx="1558637" cy="230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vorige maand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15</xdr:col>
      <xdr:colOff>372035</xdr:colOff>
      <xdr:row>7</xdr:row>
      <xdr:rowOff>5978</xdr:rowOff>
    </xdr:from>
    <xdr:to>
      <xdr:col>17</xdr:col>
      <xdr:colOff>466437</xdr:colOff>
      <xdr:row>7</xdr:row>
      <xdr:rowOff>236888</xdr:rowOff>
    </xdr:to>
    <xdr:sp macro="" textlink="">
      <xdr:nvSpPr>
        <xdr:cNvPr id="85" name="TextBox 2">
          <a:extLst>
            <a:ext uri="{FF2B5EF4-FFF2-40B4-BE49-F238E27FC236}">
              <a16:creationId xmlns:a16="http://schemas.microsoft.com/office/drawing/2014/main" id="{6F3FDE9E-3864-4624-8896-160CE4C4D866}"/>
            </a:ext>
          </a:extLst>
        </xdr:cNvPr>
        <xdr:cNvSpPr txBox="1"/>
      </xdr:nvSpPr>
      <xdr:spPr>
        <a:xfrm>
          <a:off x="9657976" y="1963272"/>
          <a:ext cx="1558637" cy="230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vorige maand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11</xdr:col>
      <xdr:colOff>611095</xdr:colOff>
      <xdr:row>13</xdr:row>
      <xdr:rowOff>35860</xdr:rowOff>
    </xdr:from>
    <xdr:to>
      <xdr:col>13</xdr:col>
      <xdr:colOff>705497</xdr:colOff>
      <xdr:row>13</xdr:row>
      <xdr:rowOff>266770</xdr:rowOff>
    </xdr:to>
    <xdr:sp macro="" textlink="">
      <xdr:nvSpPr>
        <xdr:cNvPr id="86" name="TextBox 2">
          <a:extLst>
            <a:ext uri="{FF2B5EF4-FFF2-40B4-BE49-F238E27FC236}">
              <a16:creationId xmlns:a16="http://schemas.microsoft.com/office/drawing/2014/main" id="{C3FC4300-381E-4BA1-A68F-B95BD82A3757}"/>
            </a:ext>
          </a:extLst>
        </xdr:cNvPr>
        <xdr:cNvSpPr txBox="1"/>
      </xdr:nvSpPr>
      <xdr:spPr>
        <a:xfrm>
          <a:off x="7611036" y="3420036"/>
          <a:ext cx="1558637" cy="230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vorige maand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15</xdr:col>
      <xdr:colOff>367553</xdr:colOff>
      <xdr:row>13</xdr:row>
      <xdr:rowOff>31378</xdr:rowOff>
    </xdr:from>
    <xdr:to>
      <xdr:col>17</xdr:col>
      <xdr:colOff>461955</xdr:colOff>
      <xdr:row>13</xdr:row>
      <xdr:rowOff>262288</xdr:rowOff>
    </xdr:to>
    <xdr:sp macro="" textlink="">
      <xdr:nvSpPr>
        <xdr:cNvPr id="87" name="TextBox 2">
          <a:extLst>
            <a:ext uri="{FF2B5EF4-FFF2-40B4-BE49-F238E27FC236}">
              <a16:creationId xmlns:a16="http://schemas.microsoft.com/office/drawing/2014/main" id="{DEA26DB5-6DB0-450F-978F-DC30F2FF1624}"/>
            </a:ext>
          </a:extLst>
        </xdr:cNvPr>
        <xdr:cNvSpPr txBox="1"/>
      </xdr:nvSpPr>
      <xdr:spPr>
        <a:xfrm>
          <a:off x="9653494" y="3415554"/>
          <a:ext cx="1558637" cy="230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vorige maand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11</xdr:col>
      <xdr:colOff>629024</xdr:colOff>
      <xdr:row>19</xdr:row>
      <xdr:rowOff>38847</xdr:rowOff>
    </xdr:from>
    <xdr:to>
      <xdr:col>13</xdr:col>
      <xdr:colOff>723426</xdr:colOff>
      <xdr:row>19</xdr:row>
      <xdr:rowOff>269757</xdr:rowOff>
    </xdr:to>
    <xdr:sp macro="" textlink="">
      <xdr:nvSpPr>
        <xdr:cNvPr id="88" name="TextBox 2">
          <a:extLst>
            <a:ext uri="{FF2B5EF4-FFF2-40B4-BE49-F238E27FC236}">
              <a16:creationId xmlns:a16="http://schemas.microsoft.com/office/drawing/2014/main" id="{027DE6C6-7671-4D71-9893-801E999935FD}"/>
            </a:ext>
          </a:extLst>
        </xdr:cNvPr>
        <xdr:cNvSpPr txBox="1"/>
      </xdr:nvSpPr>
      <xdr:spPr>
        <a:xfrm>
          <a:off x="7628965" y="4760259"/>
          <a:ext cx="1558637" cy="230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vorige maand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15</xdr:col>
      <xdr:colOff>385482</xdr:colOff>
      <xdr:row>19</xdr:row>
      <xdr:rowOff>34365</xdr:rowOff>
    </xdr:from>
    <xdr:to>
      <xdr:col>17</xdr:col>
      <xdr:colOff>479884</xdr:colOff>
      <xdr:row>19</xdr:row>
      <xdr:rowOff>265275</xdr:rowOff>
    </xdr:to>
    <xdr:sp macro="" textlink="">
      <xdr:nvSpPr>
        <xdr:cNvPr id="89" name="TextBox 2">
          <a:extLst>
            <a:ext uri="{FF2B5EF4-FFF2-40B4-BE49-F238E27FC236}">
              <a16:creationId xmlns:a16="http://schemas.microsoft.com/office/drawing/2014/main" id="{10CAD4BD-66A1-41F4-8348-F0608DD13E69}"/>
            </a:ext>
          </a:extLst>
        </xdr:cNvPr>
        <xdr:cNvSpPr txBox="1"/>
      </xdr:nvSpPr>
      <xdr:spPr>
        <a:xfrm>
          <a:off x="9671423" y="4755777"/>
          <a:ext cx="1558637" cy="230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vs.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vorige maand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0.01251</cdr:x>
      <cdr:y>0.15521</cdr:y>
    </cdr:from>
    <cdr:to>
      <cdr:x>0.49433</cdr:x>
      <cdr:y>0.21884</cdr:y>
    </cdr:to>
    <cdr:sp macro="" textlink="chart!$F$12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8B6479F-3C4D-44E5-A298-D0B72AE15E8A}"/>
            </a:ext>
          </a:extLst>
        </cdr:cNvPr>
        <cdr:cNvSpPr txBox="1"/>
      </cdr:nvSpPr>
      <cdr:spPr>
        <a:xfrm xmlns:a="http://schemas.openxmlformats.org/drawingml/2006/main">
          <a:off x="44292" y="670726"/>
          <a:ext cx="1705301" cy="274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 anchor="ctr" anchorCtr="0"/>
        <a:lstStyle xmlns:a="http://schemas.openxmlformats.org/drawingml/2006/main"/>
        <a:p xmlns:a="http://schemas.openxmlformats.org/drawingml/2006/main">
          <a:pPr algn="r"/>
          <a:fld id="{02966507-30B6-4583-B478-38A8F6B0D708}" type="TxLink">
            <a:rPr lang="en-US" sz="1100" b="1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pPr algn="r"/>
            <a:t>Search</a:t>
          </a:fld>
          <a:endParaRPr lang="en-US" sz="1000" b="1">
            <a:solidFill>
              <a:schemeClr val="tx1">
                <a:lumMod val="65000"/>
                <a:lumOff val="35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0.01251</cdr:x>
      <cdr:y>0.22793</cdr:y>
    </cdr:from>
    <cdr:to>
      <cdr:x>0.49433</cdr:x>
      <cdr:y>0.29157</cdr:y>
    </cdr:to>
    <cdr:sp macro="" textlink="chart!$F$11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A8F0B1-793E-421F-B159-BFBA0E295271}"/>
            </a:ext>
          </a:extLst>
        </cdr:cNvPr>
        <cdr:cNvSpPr txBox="1"/>
      </cdr:nvSpPr>
      <cdr:spPr>
        <a:xfrm xmlns:a="http://schemas.openxmlformats.org/drawingml/2006/main">
          <a:off x="44292" y="984974"/>
          <a:ext cx="1705301" cy="2750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 anchor="ctr" anchorCtr="0"/>
        <a:lstStyle xmlns:a="http://schemas.openxmlformats.org/drawingml/2006/main"/>
        <a:p xmlns:a="http://schemas.openxmlformats.org/drawingml/2006/main">
          <a:pPr algn="r"/>
          <a:fld id="{F9D4A719-C420-4A3B-9E2A-39CB19F1FF83}" type="TxLink">
            <a:rPr lang="en-US" sz="1100" b="1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pPr algn="r"/>
            <a:t>Suggested</a:t>
          </a:fld>
          <a:endParaRPr lang="en-US" sz="1000" b="1">
            <a:solidFill>
              <a:schemeClr val="tx1">
                <a:lumMod val="65000"/>
                <a:lumOff val="35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0.01251</cdr:x>
      <cdr:y>0.30066</cdr:y>
    </cdr:from>
    <cdr:to>
      <cdr:x>0.49433</cdr:x>
      <cdr:y>0.3643</cdr:y>
    </cdr:to>
    <cdr:sp macro="" textlink="chart!$F$10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EF372AE-224F-4B10-A87F-F5307F9E4FDB}"/>
            </a:ext>
          </a:extLst>
        </cdr:cNvPr>
        <cdr:cNvSpPr txBox="1"/>
      </cdr:nvSpPr>
      <cdr:spPr>
        <a:xfrm xmlns:a="http://schemas.openxmlformats.org/drawingml/2006/main">
          <a:off x="44292" y="1299265"/>
          <a:ext cx="1705301" cy="275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 anchor="ctr" anchorCtr="0"/>
        <a:lstStyle xmlns:a="http://schemas.openxmlformats.org/drawingml/2006/main"/>
        <a:p xmlns:a="http://schemas.openxmlformats.org/drawingml/2006/main">
          <a:pPr algn="r"/>
          <a:fld id="{BB226312-AD93-41FD-A566-C7129DF883D8}" type="TxLink">
            <a:rPr lang="en-US" sz="1100" b="1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pPr algn="r"/>
            <a:t>Browse</a:t>
          </a:fld>
          <a:endParaRPr lang="en-US" sz="1000" b="1">
            <a:solidFill>
              <a:schemeClr val="tx1">
                <a:lumMod val="65000"/>
                <a:lumOff val="35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0.01251</cdr:x>
      <cdr:y>0.37339</cdr:y>
    </cdr:from>
    <cdr:to>
      <cdr:x>0.49433</cdr:x>
      <cdr:y>0.43703</cdr:y>
    </cdr:to>
    <cdr:sp macro="" textlink="chart!$F$9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9A12235A-6824-4900-9446-ECE7319F3B6B}"/>
            </a:ext>
          </a:extLst>
        </cdr:cNvPr>
        <cdr:cNvSpPr txBox="1"/>
      </cdr:nvSpPr>
      <cdr:spPr>
        <a:xfrm xmlns:a="http://schemas.openxmlformats.org/drawingml/2006/main">
          <a:off x="44292" y="1613557"/>
          <a:ext cx="1705301" cy="2750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 anchor="ctr" anchorCtr="0"/>
        <a:lstStyle xmlns:a="http://schemas.openxmlformats.org/drawingml/2006/main"/>
        <a:p xmlns:a="http://schemas.openxmlformats.org/drawingml/2006/main">
          <a:pPr algn="r"/>
          <a:fld id="{7DEFD480-B404-4985-949B-C85A832E6182}" type="TxLink">
            <a:rPr lang="en-US" sz="1100" b="1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pPr algn="r"/>
            <a:t>Other</a:t>
          </a:fld>
          <a:endParaRPr lang="en-US" sz="1000" b="1">
            <a:solidFill>
              <a:schemeClr val="tx1">
                <a:lumMod val="65000"/>
                <a:lumOff val="35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606425</xdr:colOff>
      <xdr:row>5</xdr:row>
      <xdr:rowOff>114300</xdr:rowOff>
    </xdr:from>
    <xdr:to>
      <xdr:col>14</xdr:col>
      <xdr:colOff>390525</xdr:colOff>
      <xdr:row>22</xdr:row>
      <xdr:rowOff>127000</xdr:rowOff>
    </xdr:to>
    <xdr:graphicFrame macro="">
      <xdr:nvGraphicFramePr>
        <xdr:cNvPr id="6" name="RBC_1">
          <a:extLst>
            <a:ext uri="{FF2B5EF4-FFF2-40B4-BE49-F238E27FC236}">
              <a16:creationId xmlns:a16="http://schemas.microsoft.com/office/drawing/2014/main" id="{CF8F965B-09F3-4877-A221-335D8263AC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0.01818</cdr:x>
      <cdr:y>0.12273</cdr:y>
    </cdr:from>
    <cdr:to>
      <cdr:x>0.5</cdr:x>
      <cdr:y>0.18636</cdr:y>
    </cdr:to>
    <cdr:sp macro="" textlink="chart!$F$12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8B6479F-3C4D-44E5-A298-D0B72AE15E8A}"/>
            </a:ext>
          </a:extLst>
        </cdr:cNvPr>
        <cdr:cNvSpPr txBox="1"/>
      </cdr:nvSpPr>
      <cdr:spPr>
        <a:xfrm xmlns:a="http://schemas.openxmlformats.org/drawingml/2006/main">
          <a:off x="62576" y="399011"/>
          <a:ext cx="1658274" cy="20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 anchor="ctr" anchorCtr="0"/>
        <a:lstStyle xmlns:a="http://schemas.openxmlformats.org/drawingml/2006/main"/>
        <a:p xmlns:a="http://schemas.openxmlformats.org/drawingml/2006/main">
          <a:pPr algn="r"/>
          <a:fld id="{02966507-30B6-4583-B478-38A8F6B0D708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Search</a:t>
          </a:fld>
          <a:endParaRPr lang="en-US" sz="1000"/>
        </a:p>
      </cdr:txBody>
    </cdr:sp>
  </cdr:relSizeAnchor>
  <cdr:relSizeAnchor xmlns:cdr="http://schemas.openxmlformats.org/drawingml/2006/chartDrawing">
    <cdr:from>
      <cdr:x>0.01818</cdr:x>
      <cdr:y>0.19545</cdr:y>
    </cdr:from>
    <cdr:to>
      <cdr:x>0.5</cdr:x>
      <cdr:y>0.25909</cdr:y>
    </cdr:to>
    <cdr:sp macro="" textlink="chart!$F$11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A8F0B1-793E-421F-B159-BFBA0E295271}"/>
            </a:ext>
          </a:extLst>
        </cdr:cNvPr>
        <cdr:cNvSpPr txBox="1"/>
      </cdr:nvSpPr>
      <cdr:spPr>
        <a:xfrm xmlns:a="http://schemas.openxmlformats.org/drawingml/2006/main">
          <a:off x="50800" y="546100"/>
          <a:ext cx="1346200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 anchor="ctr" anchorCtr="0"/>
        <a:lstStyle xmlns:a="http://schemas.openxmlformats.org/drawingml/2006/main"/>
        <a:p xmlns:a="http://schemas.openxmlformats.org/drawingml/2006/main">
          <a:pPr algn="r"/>
          <a:fld id="{F9D4A719-C420-4A3B-9E2A-39CB19F1FF8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Suggested</a:t>
          </a:fld>
          <a:endParaRPr lang="en-US" sz="1000"/>
        </a:p>
      </cdr:txBody>
    </cdr:sp>
  </cdr:relSizeAnchor>
  <cdr:relSizeAnchor xmlns:cdr="http://schemas.openxmlformats.org/drawingml/2006/chartDrawing">
    <cdr:from>
      <cdr:x>0.01818</cdr:x>
      <cdr:y>0.26818</cdr:y>
    </cdr:from>
    <cdr:to>
      <cdr:x>0.5</cdr:x>
      <cdr:y>0.33182</cdr:y>
    </cdr:to>
    <cdr:sp macro="" textlink="chart!$F$10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EF372AE-224F-4B10-A87F-F5307F9E4FDB}"/>
            </a:ext>
          </a:extLst>
        </cdr:cNvPr>
        <cdr:cNvSpPr txBox="1"/>
      </cdr:nvSpPr>
      <cdr:spPr>
        <a:xfrm xmlns:a="http://schemas.openxmlformats.org/drawingml/2006/main">
          <a:off x="50800" y="749300"/>
          <a:ext cx="1346200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 anchor="ctr" anchorCtr="0"/>
        <a:lstStyle xmlns:a="http://schemas.openxmlformats.org/drawingml/2006/main"/>
        <a:p xmlns:a="http://schemas.openxmlformats.org/drawingml/2006/main">
          <a:pPr algn="r"/>
          <a:fld id="{BB226312-AD93-41FD-A566-C7129DF883D8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Browse</a:t>
          </a:fld>
          <a:endParaRPr lang="en-US" sz="1000"/>
        </a:p>
      </cdr:txBody>
    </cdr:sp>
  </cdr:relSizeAnchor>
  <cdr:relSizeAnchor xmlns:cdr="http://schemas.openxmlformats.org/drawingml/2006/chartDrawing">
    <cdr:from>
      <cdr:x>0.01818</cdr:x>
      <cdr:y>0.34091</cdr:y>
    </cdr:from>
    <cdr:to>
      <cdr:x>0.5</cdr:x>
      <cdr:y>0.40455</cdr:y>
    </cdr:to>
    <cdr:sp macro="" textlink="chart!$F$9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9A12235A-6824-4900-9446-ECE7319F3B6B}"/>
            </a:ext>
          </a:extLst>
        </cdr:cNvPr>
        <cdr:cNvSpPr txBox="1"/>
      </cdr:nvSpPr>
      <cdr:spPr>
        <a:xfrm xmlns:a="http://schemas.openxmlformats.org/drawingml/2006/main">
          <a:off x="50800" y="952500"/>
          <a:ext cx="1346200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 anchor="ctr" anchorCtr="0"/>
        <a:lstStyle xmlns:a="http://schemas.openxmlformats.org/drawingml/2006/main"/>
        <a:p xmlns:a="http://schemas.openxmlformats.org/drawingml/2006/main">
          <a:pPr algn="r"/>
          <a:fld id="{7DEFD480-B404-4985-949B-C85A832E618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Other</a:t>
          </a:fld>
          <a:endParaRPr lang="en-US" sz="1000"/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5389D-C766-4E36-B77E-9F6F3B2B1C53}">
  <sheetPr codeName="Sheet4"/>
  <dimension ref="A1:COB61"/>
  <sheetViews>
    <sheetView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18.453125" style="24" bestFit="1" customWidth="1"/>
    <col min="2" max="2" width="3.54296875" style="24" bestFit="1" customWidth="1"/>
    <col min="3" max="5" width="2" style="24" bestFit="1" customWidth="1"/>
    <col min="6" max="6" width="4.453125" style="24" bestFit="1" customWidth="1"/>
    <col min="7" max="7" width="4.7265625" style="24" bestFit="1" customWidth="1"/>
    <col min="8" max="8" width="4.1796875" style="24" bestFit="1" customWidth="1"/>
    <col min="9" max="9" width="7.26953125" style="24" bestFit="1" customWidth="1"/>
    <col min="10" max="10" width="9" style="24" bestFit="1" customWidth="1"/>
    <col min="11" max="11" width="10.453125" style="24" bestFit="1" customWidth="1"/>
    <col min="12" max="12" width="7.453125" style="24" bestFit="1" customWidth="1"/>
    <col min="13" max="14" width="6" style="24" bestFit="1" customWidth="1"/>
    <col min="15" max="17" width="6.81640625" style="24" bestFit="1" customWidth="1"/>
    <col min="18" max="18" width="4.7265625" style="24" bestFit="1" customWidth="1"/>
    <col min="19" max="19" width="11.81640625" style="24" bestFit="1" customWidth="1"/>
    <col min="20" max="20" width="11.54296875" style="24" bestFit="1" customWidth="1"/>
    <col min="21" max="21" width="9" style="24" bestFit="1" customWidth="1"/>
    <col min="22" max="22" width="10.1796875" style="24" bestFit="1" customWidth="1"/>
    <col min="23" max="23" width="8.453125" style="24" bestFit="1" customWidth="1"/>
    <col min="24" max="24" width="11.1796875" style="24" bestFit="1" customWidth="1"/>
    <col min="25" max="25" width="4.54296875" style="24" bestFit="1" customWidth="1"/>
    <col min="26" max="26" width="3.453125" style="24" bestFit="1" customWidth="1"/>
    <col min="27" max="29" width="2" style="24" bestFit="1" customWidth="1"/>
    <col min="30" max="30" width="4.453125" style="24" bestFit="1" customWidth="1"/>
    <col min="31" max="31" width="4.7265625" style="24" bestFit="1" customWidth="1"/>
    <col min="32" max="32" width="4.1796875" style="24" bestFit="1" customWidth="1"/>
    <col min="33" max="33" width="11.453125" style="24" bestFit="1" customWidth="1"/>
    <col min="34" max="34" width="8.26953125" style="24" bestFit="1" customWidth="1"/>
    <col min="35" max="41" width="6" style="24" bestFit="1" customWidth="1"/>
    <col min="42" max="44" width="7" style="24" bestFit="1" customWidth="1"/>
    <col min="45" max="50" width="6.81640625" style="24" bestFit="1" customWidth="1"/>
    <col min="51" max="53" width="7.81640625" style="24" bestFit="1" customWidth="1"/>
    <col min="54" max="54" width="12" style="24" bestFit="1" customWidth="1"/>
    <col min="55" max="55" width="6.54296875" style="24" bestFit="1" customWidth="1"/>
    <col min="56" max="56" width="9.1796875" style="24"/>
    <col min="57" max="62" width="2" style="24" bestFit="1" customWidth="1"/>
    <col min="63" max="63" width="7.81640625" style="24" bestFit="1" customWidth="1"/>
    <col min="64" max="65" width="7.1796875" style="24" bestFit="1" customWidth="1"/>
    <col min="66" max="100" width="9.1796875" style="24"/>
    <col min="101" max="101" width="20.453125" style="24" bestFit="1" customWidth="1"/>
    <col min="102" max="102" width="11.81640625" style="24" bestFit="1" customWidth="1"/>
    <col min="103" max="103" width="11.54296875" style="24" bestFit="1" customWidth="1"/>
    <col min="104" max="104" width="9" style="24" bestFit="1" customWidth="1"/>
    <col min="105" max="105" width="10.1796875" style="24" bestFit="1" customWidth="1"/>
    <col min="106" max="107" width="6.453125" style="24" bestFit="1" customWidth="1"/>
    <col min="108" max="108" width="4.26953125" style="24" bestFit="1" customWidth="1"/>
    <col min="109" max="110" width="7.81640625" style="24" bestFit="1" customWidth="1"/>
    <col min="111" max="112" width="6.453125" style="24" bestFit="1" customWidth="1"/>
    <col min="113" max="113" width="4.26953125" style="24" bestFit="1" customWidth="1"/>
    <col min="114" max="115" width="7.81640625" style="24" bestFit="1" customWidth="1"/>
    <col min="116" max="1500" width="9.1796875" style="24"/>
    <col min="1501" max="1501" width="24" style="24" bestFit="1" customWidth="1"/>
    <col min="1502" max="1502" width="11.81640625" style="24" bestFit="1" customWidth="1"/>
    <col min="1503" max="1503" width="11.54296875" style="24" bestFit="1" customWidth="1"/>
    <col min="1504" max="1504" width="9" style="24" bestFit="1" customWidth="1"/>
    <col min="1505" max="1505" width="10.1796875" style="24" bestFit="1" customWidth="1"/>
    <col min="1506" max="1506" width="7.81640625" style="24" bestFit="1" customWidth="1"/>
    <col min="1507" max="1600" width="9.1796875" style="24"/>
    <col min="1601" max="1601" width="14.453125" style="24" bestFit="1" customWidth="1"/>
    <col min="1602" max="1602" width="3.54296875" style="24" bestFit="1" customWidth="1"/>
    <col min="1603" max="1603" width="6.54296875" style="24" bestFit="1" customWidth="1"/>
    <col min="1604" max="1604" width="7.1796875" style="24" bestFit="1" customWidth="1"/>
    <col min="1605" max="1605" width="7.453125" style="24" bestFit="1" customWidth="1"/>
    <col min="1606" max="1608" width="6" style="24" bestFit="1" customWidth="1"/>
    <col min="1609" max="1609" width="7.26953125" style="24" bestFit="1" customWidth="1"/>
    <col min="1610" max="1610" width="9" style="24" bestFit="1" customWidth="1"/>
    <col min="1611" max="1611" width="9.7265625" style="24" bestFit="1" customWidth="1"/>
    <col min="1612" max="1612" width="7" style="24" bestFit="1" customWidth="1"/>
    <col min="1613" max="1613" width="8.54296875" style="24" bestFit="1" customWidth="1"/>
    <col min="1614" max="1614" width="4.81640625" style="24" bestFit="1" customWidth="1"/>
    <col min="1615" max="1617" width="7.1796875" style="24" bestFit="1" customWidth="1"/>
    <col min="1618" max="1618" width="6.81640625" style="24" bestFit="1" customWidth="1"/>
    <col min="1619" max="1619" width="11.81640625" style="24" bestFit="1" customWidth="1"/>
    <col min="1620" max="1620" width="11.54296875" style="24" bestFit="1" customWidth="1"/>
    <col min="1621" max="1621" width="9" style="24" bestFit="1" customWidth="1"/>
    <col min="1622" max="1622" width="10.1796875" style="24" bestFit="1" customWidth="1"/>
    <col min="1623" max="1623" width="6.81640625" style="24" bestFit="1" customWidth="1"/>
    <col min="1624" max="1624" width="7.1796875" style="24" bestFit="1" customWidth="1"/>
    <col min="1625" max="1900" width="9.1796875" style="24"/>
    <col min="1901" max="1901" width="24.453125" style="24" bestFit="1" customWidth="1"/>
    <col min="1902" max="1902" width="11.81640625" style="24" bestFit="1" customWidth="1"/>
    <col min="1903" max="1903" width="11.54296875" style="24" bestFit="1" customWidth="1"/>
    <col min="1904" max="1904" width="9" style="24" bestFit="1" customWidth="1"/>
    <col min="1905" max="1905" width="10.1796875" style="24" bestFit="1" customWidth="1"/>
    <col min="1906" max="2000" width="9.1796875" style="24"/>
    <col min="2001" max="2001" width="21" style="24" bestFit="1" customWidth="1"/>
    <col min="2002" max="2002" width="11.81640625" style="24" bestFit="1" customWidth="1"/>
    <col min="2003" max="2003" width="11.54296875" style="24" bestFit="1" customWidth="1"/>
    <col min="2004" max="2004" width="9" style="24" bestFit="1" customWidth="1"/>
    <col min="2005" max="2005" width="10.1796875" style="24" bestFit="1" customWidth="1"/>
    <col min="2006" max="2006" width="6.54296875" style="24" bestFit="1" customWidth="1"/>
    <col min="2007" max="2007" width="7" style="24" bestFit="1" customWidth="1"/>
    <col min="2008" max="2008" width="11.1796875" style="24" bestFit="1" customWidth="1"/>
    <col min="2009" max="2009" width="10" style="24" bestFit="1" customWidth="1"/>
    <col min="2010" max="2010" width="7" style="24" bestFit="1" customWidth="1"/>
    <col min="2011" max="2011" width="5.54296875" style="24" bestFit="1" customWidth="1"/>
    <col min="2012" max="2012" width="17.81640625" style="24" bestFit="1" customWidth="1"/>
    <col min="2013" max="2100" width="9.1796875" style="24"/>
    <col min="2101" max="2101" width="18.453125" style="24" bestFit="1" customWidth="1"/>
    <col min="2102" max="2102" width="11.81640625" style="24" bestFit="1" customWidth="1"/>
    <col min="2103" max="2103" width="11.54296875" style="24" bestFit="1" customWidth="1"/>
    <col min="2104" max="2104" width="9" style="24" bestFit="1" customWidth="1"/>
    <col min="2105" max="2105" width="10.1796875" style="24" bestFit="1" customWidth="1"/>
    <col min="2106" max="2109" width="9.1796875" style="24"/>
  </cols>
  <sheetData>
    <row r="1" spans="1:2420" s="19" customFormat="1" x14ac:dyDescent="0.35">
      <c r="A1" s="13" t="s">
        <v>21</v>
      </c>
      <c r="B1" s="13" t="s">
        <v>22</v>
      </c>
      <c r="C1" s="13">
        <v>1</v>
      </c>
      <c r="D1" s="13">
        <v>2</v>
      </c>
      <c r="E1" s="13">
        <v>3</v>
      </c>
      <c r="F1" s="13" t="s">
        <v>23</v>
      </c>
      <c r="G1" s="13" t="s">
        <v>24</v>
      </c>
      <c r="H1" s="13" t="s">
        <v>25</v>
      </c>
      <c r="I1" s="13" t="s">
        <v>26</v>
      </c>
      <c r="J1" s="13" t="s">
        <v>27</v>
      </c>
      <c r="K1" s="13" t="s">
        <v>28</v>
      </c>
      <c r="L1" s="13" t="s">
        <v>29</v>
      </c>
      <c r="M1" s="13" t="s">
        <v>30</v>
      </c>
      <c r="N1" s="13" t="s">
        <v>31</v>
      </c>
      <c r="O1" s="21" t="s">
        <v>32</v>
      </c>
      <c r="P1" s="13" t="s">
        <v>33</v>
      </c>
      <c r="Q1" s="13" t="s">
        <v>34</v>
      </c>
      <c r="R1" s="13" t="s">
        <v>35</v>
      </c>
      <c r="S1" s="13" t="s">
        <v>36</v>
      </c>
      <c r="T1" s="13" t="s">
        <v>37</v>
      </c>
      <c r="U1" s="13" t="s">
        <v>38</v>
      </c>
      <c r="V1" s="13" t="s">
        <v>39</v>
      </c>
      <c r="W1" s="13" t="s">
        <v>40</v>
      </c>
      <c r="X1" s="13" t="s">
        <v>41</v>
      </c>
      <c r="Y1" s="13" t="s">
        <v>42</v>
      </c>
      <c r="Z1" s="14" t="s">
        <v>43</v>
      </c>
      <c r="AA1" s="14">
        <v>1</v>
      </c>
      <c r="AB1" s="14">
        <v>2</v>
      </c>
      <c r="AC1" s="14">
        <v>3</v>
      </c>
      <c r="AD1" s="14" t="s">
        <v>23</v>
      </c>
      <c r="AE1" s="14" t="s">
        <v>24</v>
      </c>
      <c r="AF1" s="14" t="s">
        <v>25</v>
      </c>
      <c r="AG1" s="14" t="s">
        <v>44</v>
      </c>
      <c r="AH1" s="14" t="s">
        <v>45</v>
      </c>
      <c r="AI1" s="22" t="s">
        <v>46</v>
      </c>
      <c r="AJ1" s="22" t="s">
        <v>47</v>
      </c>
      <c r="AK1" s="22" t="s">
        <v>48</v>
      </c>
      <c r="AL1" s="22" t="s">
        <v>49</v>
      </c>
      <c r="AM1" s="22" t="s">
        <v>50</v>
      </c>
      <c r="AN1" s="22" t="s">
        <v>51</v>
      </c>
      <c r="AO1" s="22" t="s">
        <v>52</v>
      </c>
      <c r="AP1" s="22" t="s">
        <v>53</v>
      </c>
      <c r="AQ1" s="22" t="s">
        <v>54</v>
      </c>
      <c r="AR1" s="22" t="s">
        <v>55</v>
      </c>
      <c r="AS1" s="22" t="s">
        <v>56</v>
      </c>
      <c r="AT1" s="22" t="s">
        <v>57</v>
      </c>
      <c r="AU1" s="22" t="s">
        <v>58</v>
      </c>
      <c r="AV1" s="22" t="s">
        <v>59</v>
      </c>
      <c r="AW1" s="22" t="s">
        <v>60</v>
      </c>
      <c r="AX1" s="22" t="s">
        <v>61</v>
      </c>
      <c r="AY1" s="22" t="s">
        <v>62</v>
      </c>
      <c r="AZ1" s="22" t="s">
        <v>63</v>
      </c>
      <c r="BA1" s="22" t="s">
        <v>64</v>
      </c>
      <c r="BB1" s="23" t="s">
        <v>65</v>
      </c>
      <c r="BC1" s="23" t="s">
        <v>66</v>
      </c>
      <c r="BD1" s="12" t="s">
        <v>67</v>
      </c>
      <c r="BE1" s="13">
        <v>1</v>
      </c>
      <c r="BF1" s="13">
        <v>2</v>
      </c>
      <c r="BG1" s="13">
        <v>3</v>
      </c>
      <c r="BH1" s="14">
        <v>1</v>
      </c>
      <c r="BI1" s="14">
        <v>2</v>
      </c>
      <c r="BJ1" s="14">
        <v>3</v>
      </c>
      <c r="BK1" s="13" t="s">
        <v>68</v>
      </c>
      <c r="BL1" s="13" t="s">
        <v>69</v>
      </c>
      <c r="BM1" s="13" t="s">
        <v>70</v>
      </c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5" t="s">
        <v>71</v>
      </c>
      <c r="CX1" s="15" t="s">
        <v>36</v>
      </c>
      <c r="CY1" s="15" t="s">
        <v>37</v>
      </c>
      <c r="CZ1" s="16" t="s">
        <v>38</v>
      </c>
      <c r="DA1" s="15" t="s">
        <v>39</v>
      </c>
      <c r="DB1" s="16" t="s">
        <v>72</v>
      </c>
      <c r="DC1" s="16" t="s">
        <v>73</v>
      </c>
      <c r="DD1" s="16" t="s">
        <v>74</v>
      </c>
      <c r="DE1" s="16" t="s">
        <v>75</v>
      </c>
      <c r="DF1" s="16" t="s">
        <v>76</v>
      </c>
      <c r="DG1" s="16" t="s">
        <v>72</v>
      </c>
      <c r="DH1" s="16" t="s">
        <v>73</v>
      </c>
      <c r="DI1" s="16" t="s">
        <v>74</v>
      </c>
      <c r="DJ1" s="16" t="s">
        <v>75</v>
      </c>
      <c r="DK1" s="16" t="s">
        <v>76</v>
      </c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5" t="s">
        <v>77</v>
      </c>
      <c r="BET1" s="15" t="s">
        <v>36</v>
      </c>
      <c r="BEU1" s="15" t="s">
        <v>37</v>
      </c>
      <c r="BEV1" s="16" t="s">
        <v>38</v>
      </c>
      <c r="BEW1" s="15" t="s">
        <v>39</v>
      </c>
      <c r="BEX1" s="16" t="s">
        <v>75</v>
      </c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5" t="s">
        <v>78</v>
      </c>
      <c r="BIP1" s="15" t="s">
        <v>22</v>
      </c>
      <c r="BIQ1" s="15" t="s">
        <v>79</v>
      </c>
      <c r="BIR1" s="15" t="s">
        <v>80</v>
      </c>
      <c r="BIS1" s="16" t="s">
        <v>81</v>
      </c>
      <c r="BIT1" s="15" t="s">
        <v>82</v>
      </c>
      <c r="BIU1" s="15" t="s">
        <v>83</v>
      </c>
      <c r="BIV1" s="15" t="s">
        <v>84</v>
      </c>
      <c r="BIW1" s="15" t="s">
        <v>26</v>
      </c>
      <c r="BIX1" s="15" t="s">
        <v>27</v>
      </c>
      <c r="BIY1" s="17" t="s">
        <v>85</v>
      </c>
      <c r="BIZ1" s="17" t="s">
        <v>86</v>
      </c>
      <c r="BJA1" s="17" t="s">
        <v>87</v>
      </c>
      <c r="BJB1" s="17" t="s">
        <v>88</v>
      </c>
      <c r="BJC1" s="18" t="s">
        <v>89</v>
      </c>
      <c r="BJD1" s="15" t="s">
        <v>90</v>
      </c>
      <c r="BJE1" s="15" t="s">
        <v>91</v>
      </c>
      <c r="BJF1" s="15" t="s">
        <v>92</v>
      </c>
      <c r="BJG1" s="15" t="s">
        <v>36</v>
      </c>
      <c r="BJH1" s="15" t="s">
        <v>37</v>
      </c>
      <c r="BJI1" s="15" t="s">
        <v>38</v>
      </c>
      <c r="BJJ1" s="15" t="s">
        <v>39</v>
      </c>
      <c r="BJK1" s="16" t="s">
        <v>93</v>
      </c>
      <c r="BJL1" s="16" t="s">
        <v>94</v>
      </c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5" t="s">
        <v>95</v>
      </c>
      <c r="BUD1" s="15" t="s">
        <v>36</v>
      </c>
      <c r="BUE1" s="15" t="s">
        <v>37</v>
      </c>
      <c r="BUF1" s="16" t="s">
        <v>38</v>
      </c>
      <c r="BUG1" s="15" t="s">
        <v>39</v>
      </c>
      <c r="BUH1" s="16" t="s">
        <v>72</v>
      </c>
      <c r="BUI1" s="16" t="s">
        <v>73</v>
      </c>
      <c r="BUJ1" s="16" t="s">
        <v>165</v>
      </c>
      <c r="BUK1" s="16" t="s">
        <v>166</v>
      </c>
      <c r="BUL1" s="16" t="s">
        <v>167</v>
      </c>
      <c r="BUM1" s="16" t="s">
        <v>168</v>
      </c>
      <c r="BUN1" s="16" t="s">
        <v>169</v>
      </c>
      <c r="BUO1" s="16" t="s">
        <v>170</v>
      </c>
      <c r="BUP1" s="16" t="s">
        <v>171</v>
      </c>
      <c r="BUQ1" s="16" t="s">
        <v>172</v>
      </c>
      <c r="BUR1" s="16" t="s">
        <v>173</v>
      </c>
      <c r="BUS1" s="16" t="s">
        <v>174</v>
      </c>
      <c r="BUT1" s="16" t="s">
        <v>175</v>
      </c>
      <c r="BUU1" s="16" t="s">
        <v>176</v>
      </c>
      <c r="BUV1" s="16" t="s">
        <v>177</v>
      </c>
      <c r="BUW1" s="16" t="s">
        <v>178</v>
      </c>
      <c r="BUX1" s="16" t="s">
        <v>179</v>
      </c>
      <c r="BUY1" s="16" t="s">
        <v>180</v>
      </c>
      <c r="BUZ1" s="16" t="s">
        <v>181</v>
      </c>
      <c r="BVA1" s="16" t="s">
        <v>182</v>
      </c>
      <c r="BVB1" s="16" t="s">
        <v>183</v>
      </c>
      <c r="BVC1" s="16" t="s">
        <v>184</v>
      </c>
      <c r="BVD1" s="16" t="s">
        <v>185</v>
      </c>
      <c r="BVE1" s="16" t="s">
        <v>186</v>
      </c>
      <c r="BVF1" s="16" t="s">
        <v>187</v>
      </c>
      <c r="BVG1" s="16" t="s">
        <v>188</v>
      </c>
      <c r="BVH1" s="16" t="s">
        <v>189</v>
      </c>
      <c r="BVI1" s="16" t="s">
        <v>190</v>
      </c>
      <c r="BVJ1" s="16" t="s">
        <v>191</v>
      </c>
      <c r="BVK1" s="16" t="s">
        <v>192</v>
      </c>
      <c r="BVL1" s="16" t="s">
        <v>193</v>
      </c>
      <c r="BVM1" s="16" t="s">
        <v>194</v>
      </c>
      <c r="BVN1" s="16" t="s">
        <v>195</v>
      </c>
      <c r="BVO1" s="16" t="s">
        <v>196</v>
      </c>
      <c r="BVP1" s="16" t="s">
        <v>197</v>
      </c>
      <c r="BVQ1" s="16" t="s">
        <v>198</v>
      </c>
      <c r="BVR1" s="16" t="s">
        <v>199</v>
      </c>
      <c r="BVS1" s="16" t="s">
        <v>200</v>
      </c>
      <c r="BVT1" s="16" t="s">
        <v>201</v>
      </c>
      <c r="BVU1" s="16" t="s">
        <v>202</v>
      </c>
      <c r="BVV1" s="16" t="s">
        <v>203</v>
      </c>
      <c r="BVW1" s="16" t="s">
        <v>204</v>
      </c>
      <c r="BVX1" s="16" t="s">
        <v>205</v>
      </c>
      <c r="BVY1" s="16" t="s">
        <v>206</v>
      </c>
      <c r="BVZ1" s="16" t="s">
        <v>207</v>
      </c>
      <c r="BWA1" s="16" t="s">
        <v>208</v>
      </c>
      <c r="BWB1" s="16" t="s">
        <v>209</v>
      </c>
      <c r="BWC1" s="16" t="s">
        <v>210</v>
      </c>
      <c r="BWD1" s="16" t="s">
        <v>211</v>
      </c>
      <c r="BWE1" s="16" t="s">
        <v>212</v>
      </c>
      <c r="BWF1" s="16" t="s">
        <v>213</v>
      </c>
      <c r="BWG1" s="16" t="s">
        <v>214</v>
      </c>
      <c r="BWH1" s="16" t="s">
        <v>215</v>
      </c>
      <c r="BWI1" s="16" t="s">
        <v>216</v>
      </c>
      <c r="BWJ1" s="16" t="s">
        <v>217</v>
      </c>
      <c r="BWK1" s="16" t="s">
        <v>218</v>
      </c>
      <c r="BWL1" s="16" t="s">
        <v>219</v>
      </c>
      <c r="BWM1" s="16" t="s">
        <v>220</v>
      </c>
      <c r="BWN1" s="16" t="s">
        <v>221</v>
      </c>
      <c r="BWO1" s="16" t="s">
        <v>222</v>
      </c>
      <c r="BWP1" s="16" t="s">
        <v>223</v>
      </c>
      <c r="BWQ1" s="16" t="s">
        <v>224</v>
      </c>
      <c r="BWR1" s="16" t="s">
        <v>225</v>
      </c>
      <c r="BWS1" s="16" t="s">
        <v>226</v>
      </c>
      <c r="BWT1" s="16" t="s">
        <v>227</v>
      </c>
      <c r="BWU1" s="16" t="s">
        <v>228</v>
      </c>
      <c r="BWV1" s="16" t="s">
        <v>229</v>
      </c>
      <c r="BWW1" s="16" t="s">
        <v>230</v>
      </c>
      <c r="BWX1" s="16" t="s">
        <v>231</v>
      </c>
      <c r="BWY1" s="16" t="s">
        <v>232</v>
      </c>
      <c r="BWZ1" s="16" t="s">
        <v>233</v>
      </c>
      <c r="BXA1" s="16" t="s">
        <v>234</v>
      </c>
      <c r="BXB1" s="16" t="s">
        <v>235</v>
      </c>
      <c r="BXC1" s="16" t="s">
        <v>236</v>
      </c>
      <c r="BXD1" s="16" t="s">
        <v>237</v>
      </c>
      <c r="BXE1" s="16" t="s">
        <v>238</v>
      </c>
      <c r="BXF1" s="16" t="s">
        <v>239</v>
      </c>
      <c r="BXG1" s="16" t="s">
        <v>240</v>
      </c>
      <c r="BXH1" s="16" t="s">
        <v>241</v>
      </c>
      <c r="BXI1" s="16" t="s">
        <v>242</v>
      </c>
      <c r="BXJ1" s="16" t="s">
        <v>243</v>
      </c>
      <c r="BXK1" s="16" t="s">
        <v>244</v>
      </c>
      <c r="BXL1" s="16" t="s">
        <v>245</v>
      </c>
      <c r="BXM1" s="16" t="s">
        <v>246</v>
      </c>
      <c r="BXN1" s="16" t="s">
        <v>247</v>
      </c>
      <c r="BXO1" s="16" t="s">
        <v>248</v>
      </c>
      <c r="BXP1" s="16" t="s">
        <v>249</v>
      </c>
      <c r="BXQ1" s="16" t="s">
        <v>250</v>
      </c>
      <c r="BXR1" s="16" t="s">
        <v>251</v>
      </c>
      <c r="BXS1" s="16" t="s">
        <v>252</v>
      </c>
      <c r="BXT1" s="16" t="s">
        <v>253</v>
      </c>
      <c r="BXU1" s="16" t="s">
        <v>254</v>
      </c>
      <c r="BXV1" s="16" t="s">
        <v>255</v>
      </c>
      <c r="BXW1" s="16" t="s">
        <v>256</v>
      </c>
      <c r="BXX1" s="16" t="s">
        <v>257</v>
      </c>
      <c r="BXY1" s="15" t="s">
        <v>96</v>
      </c>
      <c r="BXZ1" s="15" t="s">
        <v>36</v>
      </c>
      <c r="BYA1" s="15" t="s">
        <v>37</v>
      </c>
      <c r="BYB1" s="16" t="s">
        <v>38</v>
      </c>
      <c r="BYC1" s="15" t="s">
        <v>39</v>
      </c>
      <c r="BYD1" s="16" t="s">
        <v>97</v>
      </c>
      <c r="BYE1" s="16" t="s">
        <v>98</v>
      </c>
      <c r="BYF1" s="16" t="s">
        <v>99</v>
      </c>
      <c r="BYG1" s="16" t="s">
        <v>100</v>
      </c>
      <c r="BYH1" s="16" t="s">
        <v>101</v>
      </c>
      <c r="BYI1" s="16" t="s">
        <v>102</v>
      </c>
      <c r="BYJ1" s="16" t="s">
        <v>103</v>
      </c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5" t="s">
        <v>104</v>
      </c>
      <c r="CBV1" s="15" t="s">
        <v>36</v>
      </c>
      <c r="CBW1" s="15" t="s">
        <v>37</v>
      </c>
      <c r="CBX1" s="16" t="s">
        <v>38</v>
      </c>
      <c r="CBY1" s="15" t="s">
        <v>39</v>
      </c>
      <c r="CBZ1" s="16"/>
      <c r="CCA1" s="16"/>
      <c r="CCB1" s="16"/>
      <c r="CCC1" s="16"/>
      <c r="CFQ1" s="15" t="s">
        <v>105</v>
      </c>
      <c r="CFR1" s="15" t="s">
        <v>36</v>
      </c>
      <c r="CFS1" s="15" t="s">
        <v>37</v>
      </c>
      <c r="CFT1" s="16" t="s">
        <v>38</v>
      </c>
      <c r="CFU1" s="15" t="s">
        <v>39</v>
      </c>
      <c r="CJM1" s="15" t="s">
        <v>106</v>
      </c>
      <c r="CJN1" s="15" t="s">
        <v>36</v>
      </c>
      <c r="CJO1" s="15" t="s">
        <v>37</v>
      </c>
      <c r="CJP1" s="16" t="s">
        <v>38</v>
      </c>
      <c r="CJQ1" s="15" t="s">
        <v>39</v>
      </c>
      <c r="CJR1" s="15" t="s">
        <v>107</v>
      </c>
      <c r="CJS1" s="16" t="s">
        <v>108</v>
      </c>
      <c r="CJT1" s="16" t="s">
        <v>109</v>
      </c>
      <c r="CJU1" s="16" t="s">
        <v>110</v>
      </c>
      <c r="CJV1" s="16" t="s">
        <v>111</v>
      </c>
      <c r="CJW1" s="16" t="s">
        <v>112</v>
      </c>
      <c r="CJX1" s="16" t="s">
        <v>113</v>
      </c>
      <c r="CJY1" s="16" t="s">
        <v>114</v>
      </c>
      <c r="CJZ1" s="16" t="s">
        <v>115</v>
      </c>
      <c r="CKA1" s="16" t="s">
        <v>116</v>
      </c>
      <c r="CKB1" s="16" t="s">
        <v>117</v>
      </c>
      <c r="CKC1" s="16" t="s">
        <v>118</v>
      </c>
      <c r="CKD1" s="16" t="s">
        <v>119</v>
      </c>
      <c r="CKE1" s="16" t="s">
        <v>120</v>
      </c>
      <c r="CKF1" s="16" t="s">
        <v>121</v>
      </c>
      <c r="CKG1" s="16" t="s">
        <v>122</v>
      </c>
      <c r="CKH1" s="16" t="s">
        <v>123</v>
      </c>
      <c r="CKI1" s="16" t="s">
        <v>124</v>
      </c>
      <c r="CKJ1" s="16" t="s">
        <v>125</v>
      </c>
      <c r="CKK1" s="16" t="s">
        <v>126</v>
      </c>
      <c r="CKL1" s="16" t="s">
        <v>127</v>
      </c>
      <c r="CKM1" s="16" t="s">
        <v>128</v>
      </c>
      <c r="CKN1" s="16" t="s">
        <v>129</v>
      </c>
      <c r="CKO1" s="16" t="s">
        <v>130</v>
      </c>
      <c r="CKP1" s="16" t="s">
        <v>131</v>
      </c>
      <c r="CKQ1" s="16" t="s">
        <v>132</v>
      </c>
      <c r="CKR1" s="16" t="s">
        <v>133</v>
      </c>
      <c r="CKS1" s="16" t="s">
        <v>134</v>
      </c>
      <c r="CKT1" s="16" t="s">
        <v>135</v>
      </c>
      <c r="CKU1" s="16" t="s">
        <v>136</v>
      </c>
      <c r="CKV1" s="16" t="s">
        <v>137</v>
      </c>
      <c r="CKW1" s="16" t="s">
        <v>138</v>
      </c>
      <c r="CKX1" s="16" t="s">
        <v>139</v>
      </c>
      <c r="CKY1" s="16" t="s">
        <v>140</v>
      </c>
      <c r="CKZ1" s="16" t="s">
        <v>141</v>
      </c>
      <c r="CLA1" s="16" t="s">
        <v>142</v>
      </c>
      <c r="CLB1" s="16" t="s">
        <v>143</v>
      </c>
      <c r="CLC1" s="16" t="s">
        <v>144</v>
      </c>
      <c r="CLD1" s="16" t="s">
        <v>145</v>
      </c>
      <c r="CLE1" s="16" t="s">
        <v>146</v>
      </c>
      <c r="CLF1" s="16" t="s">
        <v>147</v>
      </c>
      <c r="CLG1" s="16"/>
      <c r="CLH1" s="16"/>
      <c r="CLI1" s="16"/>
      <c r="CLJ1" s="16"/>
      <c r="CLK1" s="16"/>
      <c r="CLL1" s="16"/>
      <c r="CLM1" s="16"/>
      <c r="CNI1" s="15" t="s">
        <v>148</v>
      </c>
      <c r="CNJ1" s="15" t="s">
        <v>36</v>
      </c>
      <c r="CNK1" s="15" t="s">
        <v>37</v>
      </c>
      <c r="CNL1" s="16" t="s">
        <v>38</v>
      </c>
      <c r="CNM1" s="15" t="s">
        <v>39</v>
      </c>
      <c r="CNN1" s="18" t="s">
        <v>149</v>
      </c>
      <c r="CNO1" s="18" t="s">
        <v>150</v>
      </c>
      <c r="CNP1" s="18" t="s">
        <v>151</v>
      </c>
      <c r="CNQ1" s="18" t="s">
        <v>152</v>
      </c>
      <c r="CNR1" s="18" t="s">
        <v>153</v>
      </c>
      <c r="CNS1" s="18" t="s">
        <v>154</v>
      </c>
      <c r="CNT1" s="18" t="s">
        <v>155</v>
      </c>
      <c r="CNU1" s="18" t="s">
        <v>156</v>
      </c>
      <c r="CNV1" s="20" t="s">
        <v>157</v>
      </c>
      <c r="CNW1" s="16" t="s">
        <v>158</v>
      </c>
      <c r="CNX1" s="16" t="s">
        <v>159</v>
      </c>
      <c r="CNY1" s="16" t="s">
        <v>160</v>
      </c>
      <c r="CNZ1" s="16" t="s">
        <v>161</v>
      </c>
      <c r="COA1" s="16" t="s">
        <v>161</v>
      </c>
      <c r="COB1" s="16" t="s">
        <v>161</v>
      </c>
    </row>
    <row r="2" spans="1:2420" x14ac:dyDescent="0.35">
      <c r="A2" s="24" t="s">
        <v>162</v>
      </c>
      <c r="B2" s="24">
        <f>75</f>
        <v>75</v>
      </c>
      <c r="C2" s="24">
        <f>B2-F2</f>
        <v>75</v>
      </c>
      <c r="D2" s="24">
        <f>H2/50</f>
        <v>2</v>
      </c>
      <c r="E2" s="24">
        <f>1.5*H2-C2-D2</f>
        <v>73</v>
      </c>
      <c r="F2" s="24">
        <v>0</v>
      </c>
      <c r="G2" s="24">
        <v>100</v>
      </c>
      <c r="H2" s="24">
        <f>G2-F2</f>
        <v>100</v>
      </c>
      <c r="I2" s="24" t="s">
        <v>163</v>
      </c>
      <c r="J2" s="24">
        <v>0</v>
      </c>
      <c r="K2" s="24">
        <v>9</v>
      </c>
      <c r="L2" s="24">
        <v>15</v>
      </c>
      <c r="M2" s="24">
        <v>70</v>
      </c>
      <c r="N2" s="24">
        <v>30</v>
      </c>
      <c r="O2" s="24">
        <v>255</v>
      </c>
      <c r="P2" s="24">
        <v>65535</v>
      </c>
      <c r="Q2" s="24">
        <v>49152</v>
      </c>
      <c r="R2" s="24" t="s">
        <v>164</v>
      </c>
      <c r="S2" s="24" t="str">
        <f ca="1">SUBSTITUTE(MID(_xlfn.FORMULATEXT(V2),2,FIND("!",_xlfn.FORMULATEXT(V2),1)-2), "'","")</f>
        <v>Dashboard</v>
      </c>
      <c r="T2" s="24">
        <f ca="1">_xlfn.SHEET( Dashboard!$NTO$999979)</f>
        <v>3</v>
      </c>
      <c r="V2" s="24">
        <f>Dashboard!$NTO$999979</f>
        <v>0</v>
      </c>
      <c r="W2" s="24">
        <v>128</v>
      </c>
      <c r="X2" s="24" t="s">
        <v>41</v>
      </c>
      <c r="Y2" s="24">
        <v>13</v>
      </c>
      <c r="Z2" s="25">
        <f>25</f>
        <v>25</v>
      </c>
      <c r="AA2" s="25">
        <f>Z2-AD2</f>
        <v>25</v>
      </c>
      <c r="AB2" s="24">
        <f>AF2/50</f>
        <v>2</v>
      </c>
      <c r="AC2" s="24">
        <f>1.5*AF2-AA2-AB2</f>
        <v>123</v>
      </c>
      <c r="AD2" s="24">
        <v>0</v>
      </c>
      <c r="AE2" s="24">
        <v>100</v>
      </c>
      <c r="AF2" s="24">
        <f>AE2-AD2</f>
        <v>100</v>
      </c>
      <c r="AG2" s="26">
        <f>B2-Z2</f>
        <v>50</v>
      </c>
      <c r="AH2" s="24">
        <v>0</v>
      </c>
      <c r="BB2" s="24">
        <v>3</v>
      </c>
      <c r="BC2" s="24">
        <v>430</v>
      </c>
      <c r="BD2" s="24" t="b">
        <v>0</v>
      </c>
      <c r="BE2" s="24">
        <f>E2</f>
        <v>73</v>
      </c>
      <c r="BF2" s="24">
        <f>D2</f>
        <v>2</v>
      </c>
      <c r="BG2" s="24">
        <f>C2</f>
        <v>75</v>
      </c>
      <c r="BH2" s="24">
        <f>AC2</f>
        <v>123</v>
      </c>
      <c r="BI2" s="24">
        <f>AB2</f>
        <v>2</v>
      </c>
      <c r="BJ2" s="25">
        <f>AA2</f>
        <v>25</v>
      </c>
      <c r="BK2" s="24">
        <v>0</v>
      </c>
      <c r="BL2" s="24">
        <v>0</v>
      </c>
      <c r="BM2" s="24">
        <v>0</v>
      </c>
      <c r="CW2" s="24" t="s">
        <v>264</v>
      </c>
      <c r="CX2" s="24" t="str">
        <f ca="1">SUBSTITUTE(MID(_xlfn.FORMULATEXT(DA2),2,FIND("!",_xlfn.FORMULATEXT(DA2),1)-2), "'","")</f>
        <v>#VERW</v>
      </c>
      <c r="CY2" s="24" t="e">
        <f ca="1" xml:space="preserve"> _xlfn.SHEET(#REF!)</f>
        <v>#REF!</v>
      </c>
      <c r="DA2" s="24" t="e">
        <f>#REF!</f>
        <v>#REF!</v>
      </c>
      <c r="DB2" s="24" t="e">
        <f>#REF!</f>
        <v>#REF!</v>
      </c>
      <c r="DC2" s="24" t="e">
        <f>#REF!</f>
        <v>#REF!</v>
      </c>
      <c r="DD2" s="24" t="e">
        <f>DC2-DB2</f>
        <v>#REF!</v>
      </c>
      <c r="DE2" s="24" t="e">
        <f>IF(DD2&lt;0,DD2,"")</f>
        <v>#REF!</v>
      </c>
      <c r="DF2" s="24" t="e">
        <f>IF(DD2&gt;0,DD2,"")</f>
        <v>#REF!</v>
      </c>
      <c r="DG2" s="24" t="e">
        <f>#REF!</f>
        <v>#REF!</v>
      </c>
      <c r="DH2" s="24" t="e">
        <f>#REF!</f>
        <v>#REF!</v>
      </c>
      <c r="DI2" s="24" t="e">
        <f>DH2-DG2</f>
        <v>#REF!</v>
      </c>
      <c r="DJ2" s="24" t="e">
        <f>IF(DI2&lt;0,DI2,"")</f>
        <v>#REF!</v>
      </c>
      <c r="DK2" s="24" t="e">
        <f>IF(DI2&gt;0,DI2,"")</f>
        <v>#REF!</v>
      </c>
      <c r="DL2" s="24" t="e">
        <f>#REF!</f>
        <v>#REF!</v>
      </c>
      <c r="DM2" s="24" t="e">
        <f>#REF!</f>
        <v>#REF!</v>
      </c>
      <c r="DN2" s="24" t="e">
        <f>DM2-DL2</f>
        <v>#REF!</v>
      </c>
      <c r="DO2" s="24" t="e">
        <f>IF(DN2&lt;0,DN2,"")</f>
        <v>#REF!</v>
      </c>
      <c r="DP2" s="24" t="e">
        <f>IF(DN2&gt;0,DN2,"")</f>
        <v>#REF!</v>
      </c>
      <c r="DQ2" s="24" t="e">
        <f>#REF!</f>
        <v>#REF!</v>
      </c>
      <c r="DR2" s="24" t="e">
        <f>#REF!</f>
        <v>#REF!</v>
      </c>
      <c r="DS2" s="24" t="e">
        <f>DR2-DQ2</f>
        <v>#REF!</v>
      </c>
      <c r="DT2" s="24" t="e">
        <f>IF(DS2&lt;0,DS2,"")</f>
        <v>#REF!</v>
      </c>
      <c r="DU2" s="24" t="e">
        <f>IF(DS2&gt;0,DS2,"")</f>
        <v>#REF!</v>
      </c>
      <c r="DV2" s="24" t="e">
        <f>#REF!</f>
        <v>#REF!</v>
      </c>
      <c r="DW2" s="24" t="e">
        <f>#REF!</f>
        <v>#REF!</v>
      </c>
      <c r="DX2" s="24" t="e">
        <f>DW2-DV2</f>
        <v>#REF!</v>
      </c>
      <c r="DY2" s="24" t="e">
        <f>IF(DX2&lt;0,DX2,"")</f>
        <v>#REF!</v>
      </c>
      <c r="DZ2" s="24" t="e">
        <f>IF(DX2&gt;0,DX2,"")</f>
        <v>#REF!</v>
      </c>
      <c r="EA2" s="24" t="e">
        <f>#REF!</f>
        <v>#REF!</v>
      </c>
      <c r="EB2" s="24" t="e">
        <f>#REF!</f>
        <v>#REF!</v>
      </c>
      <c r="EC2" s="24" t="e">
        <f>EB2-EA2</f>
        <v>#REF!</v>
      </c>
      <c r="ED2" s="24" t="e">
        <f>IF(EC2&lt;0,EC2,"")</f>
        <v>#REF!</v>
      </c>
      <c r="EE2" s="24" t="e">
        <f>IF(EC2&gt;0,EC2,"")</f>
        <v>#REF!</v>
      </c>
      <c r="EF2" s="24" t="e">
        <f>#REF!</f>
        <v>#REF!</v>
      </c>
      <c r="EG2" s="24" t="e">
        <f>#REF!</f>
        <v>#REF!</v>
      </c>
      <c r="EH2" s="24" t="e">
        <f>EG2-EF2</f>
        <v>#REF!</v>
      </c>
      <c r="EI2" s="24" t="e">
        <f>IF(EH2&lt;0,EH2,"")</f>
        <v>#REF!</v>
      </c>
      <c r="EJ2" s="24" t="e">
        <f>IF(EH2&gt;0,EH2,"")</f>
        <v>#REF!</v>
      </c>
      <c r="EK2" s="24" t="e">
        <f>#REF!</f>
        <v>#REF!</v>
      </c>
      <c r="EL2" s="24" t="e">
        <f>#REF!</f>
        <v>#REF!</v>
      </c>
      <c r="EM2" s="24" t="e">
        <f>EL2-EK2</f>
        <v>#REF!</v>
      </c>
      <c r="EN2" s="24" t="e">
        <f>IF(EM2&lt;0,EM2,"")</f>
        <v>#REF!</v>
      </c>
      <c r="EO2" s="24" t="e">
        <f>IF(EM2&gt;0,EM2,"")</f>
        <v>#REF!</v>
      </c>
      <c r="EP2" s="24" t="e">
        <f>#REF!</f>
        <v>#REF!</v>
      </c>
      <c r="EQ2" s="24" t="e">
        <f>#REF!</f>
        <v>#REF!</v>
      </c>
      <c r="ER2" s="24" t="e">
        <f>EQ2-EP2</f>
        <v>#REF!</v>
      </c>
      <c r="ES2" s="24" t="e">
        <f>IF(ER2&lt;0,ER2,"")</f>
        <v>#REF!</v>
      </c>
      <c r="ET2" s="24" t="e">
        <f>IF(ER2&gt;0,ER2,"")</f>
        <v>#REF!</v>
      </c>
      <c r="EU2" s="24" t="e">
        <f>#REF!</f>
        <v>#REF!</v>
      </c>
      <c r="EV2" s="24" t="e">
        <f>#REF!</f>
        <v>#REF!</v>
      </c>
      <c r="EW2" s="24" t="e">
        <f>EV2-EU2</f>
        <v>#REF!</v>
      </c>
      <c r="EX2" s="24" t="e">
        <f>IF(EW2&lt;0,EW2,"")</f>
        <v>#REF!</v>
      </c>
      <c r="EY2" s="24" t="e">
        <f>IF(EW2&gt;0,EW2,"")</f>
        <v>#REF!</v>
      </c>
      <c r="EZ2" s="24" t="e">
        <f>#REF!</f>
        <v>#REF!</v>
      </c>
      <c r="FA2" s="24" t="e">
        <f>#REF!</f>
        <v>#REF!</v>
      </c>
      <c r="FB2" s="24" t="e">
        <f>FA2-EZ2</f>
        <v>#REF!</v>
      </c>
      <c r="FC2" s="24" t="e">
        <f>IF(FB2&lt;0,FB2,"")</f>
        <v>#REF!</v>
      </c>
      <c r="FD2" s="24" t="e">
        <f>IF(FB2&gt;0,FB2,"")</f>
        <v>#REF!</v>
      </c>
      <c r="FE2" s="24" t="e">
        <f>#REF!</f>
        <v>#REF!</v>
      </c>
      <c r="FF2" s="24" t="e">
        <f>#REF!</f>
        <v>#REF!</v>
      </c>
      <c r="FG2" s="24" t="e">
        <f>FF2-FE2</f>
        <v>#REF!</v>
      </c>
      <c r="FH2" s="24" t="e">
        <f>IF(FG2&lt;0,FG2,"")</f>
        <v>#REF!</v>
      </c>
      <c r="FI2" s="24" t="e">
        <f>IF(FG2&gt;0,FG2,"")</f>
        <v>#REF!</v>
      </c>
      <c r="FJ2" s="24" t="e">
        <f>#REF!</f>
        <v>#REF!</v>
      </c>
      <c r="FK2" s="24" t="e">
        <f>#REF!</f>
        <v>#REF!</v>
      </c>
      <c r="FL2" s="24" t="e">
        <f>FK2-FJ2</f>
        <v>#REF!</v>
      </c>
      <c r="FM2" s="24" t="e">
        <f>IF(FL2&lt;0,FL2,"")</f>
        <v>#REF!</v>
      </c>
      <c r="FN2" s="24" t="e">
        <f>IF(FL2&gt;0,FL2,"")</f>
        <v>#REF!</v>
      </c>
      <c r="FO2" s="24" t="e">
        <f>#REF!</f>
        <v>#REF!</v>
      </c>
      <c r="FP2" s="24" t="e">
        <f>#REF!</f>
        <v>#REF!</v>
      </c>
      <c r="FQ2" s="24" t="e">
        <f>FP2-FO2</f>
        <v>#REF!</v>
      </c>
      <c r="FR2" s="24" t="e">
        <f>IF(FQ2&lt;0,FQ2,"")</f>
        <v>#REF!</v>
      </c>
      <c r="FS2" s="24" t="e">
        <f>IF(FQ2&gt;0,FQ2,"")</f>
        <v>#REF!</v>
      </c>
      <c r="BUC2" s="24" t="s">
        <v>258</v>
      </c>
      <c r="BUD2" s="24" t="str">
        <f ca="1">SUBSTITUTE(MID(_xlfn.FORMULATEXT(BUG2),2,FIND("!",_xlfn.FORMULATEXT(BUG2),1)-2), "'","")</f>
        <v>#VERW</v>
      </c>
      <c r="BUE2" s="24" t="e">
        <f ca="1" xml:space="preserve"> _xlfn.SHEET(#REF!)</f>
        <v>#REF!</v>
      </c>
      <c r="BUG2" s="24" t="e">
        <f>#REF!</f>
        <v>#REF!</v>
      </c>
      <c r="CJM2" t="s">
        <v>267</v>
      </c>
      <c r="CJN2" t="str">
        <f ca="1">SUBSTITUTE(MID(_xlfn.FORMULATEXT(CJQ2),2,FIND("!",_xlfn.FORMULATEXT(CJQ2),1)-2), "'","")</f>
        <v>calc</v>
      </c>
      <c r="CJO2">
        <f ca="1">_xlfn.SHEET( calc!$NTF$999983)</f>
        <v>4</v>
      </c>
      <c r="CJQ2">
        <f>calc!$NTF$999983</f>
        <v>0</v>
      </c>
      <c r="CJR2" t="e">
        <f>MAX( calc!#REF!)</f>
        <v>#REF!</v>
      </c>
      <c r="CJS2" s="42" t="e">
        <f>calc!#REF!</f>
        <v>#REF!</v>
      </c>
      <c r="CJT2" t="e">
        <f>calc!#REF!</f>
        <v>#REF!</v>
      </c>
      <c r="CJU2" t="e">
        <f>0.75*CJS2/CJR2</f>
        <v>#REF!</v>
      </c>
      <c r="CJV2" t="e">
        <f>1-CJU2</f>
        <v>#REF!</v>
      </c>
      <c r="CJW2" s="42" t="e">
        <f>calc!#REF!</f>
        <v>#REF!</v>
      </c>
      <c r="CJX2" t="e">
        <f>calc!#REF!</f>
        <v>#REF!</v>
      </c>
      <c r="CJY2" t="e">
        <f>0.75*CJW2/CJR2</f>
        <v>#REF!</v>
      </c>
      <c r="CJZ2" t="e">
        <f>1-CJY2</f>
        <v>#REF!</v>
      </c>
    </row>
    <row r="3" spans="1:2420" x14ac:dyDescent="0.35">
      <c r="CW3" s="24" t="s">
        <v>265</v>
      </c>
      <c r="CX3" s="24" t="str">
        <f ca="1">SUBSTITUTE(MID(_xlfn.FORMULATEXT(DA3),2,FIND("!",_xlfn.FORMULATEXT(DA3),1)-2), "'","")</f>
        <v>#VERW</v>
      </c>
      <c r="CY3" s="24" t="e">
        <f ca="1" xml:space="preserve"> _xlfn.SHEET(#REF!)</f>
        <v>#REF!</v>
      </c>
      <c r="DA3" s="24" t="e">
        <f>#REF!</f>
        <v>#REF!</v>
      </c>
      <c r="DB3" s="24" t="e">
        <f>#REF!</f>
        <v>#REF!</v>
      </c>
      <c r="DC3" s="24" t="e">
        <f>#REF!</f>
        <v>#REF!</v>
      </c>
      <c r="DD3" s="24" t="e">
        <f>DC3-DB3</f>
        <v>#REF!</v>
      </c>
      <c r="DE3" s="24" t="e">
        <f>IF(DD3&lt;0,DD3,"")</f>
        <v>#REF!</v>
      </c>
      <c r="DF3" s="24" t="e">
        <f>IF(DD3&gt;0,DD3,"")</f>
        <v>#REF!</v>
      </c>
      <c r="DG3" s="24" t="e">
        <f>#REF!</f>
        <v>#REF!</v>
      </c>
      <c r="DH3" s="24" t="e">
        <f>#REF!</f>
        <v>#REF!</v>
      </c>
      <c r="DI3" s="24" t="e">
        <f>DH3-DG3</f>
        <v>#REF!</v>
      </c>
      <c r="DJ3" s="24" t="e">
        <f>IF(DI3&lt;0,DI3,"")</f>
        <v>#REF!</v>
      </c>
      <c r="DK3" s="24" t="e">
        <f>IF(DI3&gt;0,DI3,"")</f>
        <v>#REF!</v>
      </c>
      <c r="DL3" s="24" t="e">
        <f>#REF!</f>
        <v>#REF!</v>
      </c>
      <c r="DM3" s="24" t="e">
        <f>#REF!</f>
        <v>#REF!</v>
      </c>
      <c r="DN3" s="24" t="e">
        <f>DM3-DL3</f>
        <v>#REF!</v>
      </c>
      <c r="DO3" s="24" t="e">
        <f>IF(DN3&lt;0,DN3,"")</f>
        <v>#REF!</v>
      </c>
      <c r="DP3" s="24" t="e">
        <f>IF(DN3&gt;0,DN3,"")</f>
        <v>#REF!</v>
      </c>
      <c r="DQ3" s="24" t="e">
        <f>#REF!</f>
        <v>#REF!</v>
      </c>
      <c r="DR3" s="24" t="e">
        <f>#REF!</f>
        <v>#REF!</v>
      </c>
      <c r="DS3" s="24" t="e">
        <f>DR3-DQ3</f>
        <v>#REF!</v>
      </c>
      <c r="DT3" s="24" t="e">
        <f>IF(DS3&lt;0,DS3,"")</f>
        <v>#REF!</v>
      </c>
      <c r="DU3" s="24" t="e">
        <f>IF(DS3&gt;0,DS3,"")</f>
        <v>#REF!</v>
      </c>
      <c r="DV3" s="24" t="e">
        <f>#REF!</f>
        <v>#REF!</v>
      </c>
      <c r="DW3" s="24" t="e">
        <f>#REF!</f>
        <v>#REF!</v>
      </c>
      <c r="DX3" s="24" t="e">
        <f>DW3-DV3</f>
        <v>#REF!</v>
      </c>
      <c r="DY3" s="24" t="e">
        <f>IF(DX3&lt;0,DX3,"")</f>
        <v>#REF!</v>
      </c>
      <c r="DZ3" s="24" t="e">
        <f>IF(DX3&gt;0,DX3,"")</f>
        <v>#REF!</v>
      </c>
      <c r="EA3" s="24" t="e">
        <f>#REF!</f>
        <v>#REF!</v>
      </c>
      <c r="EB3" s="24" t="e">
        <f>#REF!</f>
        <v>#REF!</v>
      </c>
      <c r="EC3" s="24" t="e">
        <f>EB3-EA3</f>
        <v>#REF!</v>
      </c>
      <c r="ED3" s="24" t="e">
        <f>IF(EC3&lt;0,EC3,"")</f>
        <v>#REF!</v>
      </c>
      <c r="EE3" s="24" t="e">
        <f>IF(EC3&gt;0,EC3,"")</f>
        <v>#REF!</v>
      </c>
      <c r="EF3" s="24" t="e">
        <f>#REF!</f>
        <v>#REF!</v>
      </c>
      <c r="EG3" s="24" t="e">
        <f>#REF!</f>
        <v>#REF!</v>
      </c>
      <c r="EH3" s="24" t="e">
        <f>EG3-EF3</f>
        <v>#REF!</v>
      </c>
      <c r="EI3" s="24" t="e">
        <f>IF(EH3&lt;0,EH3,"")</f>
        <v>#REF!</v>
      </c>
      <c r="EJ3" s="24" t="e">
        <f>IF(EH3&gt;0,EH3,"")</f>
        <v>#REF!</v>
      </c>
      <c r="EK3" s="24" t="e">
        <f>#REF!</f>
        <v>#REF!</v>
      </c>
      <c r="EL3" s="24" t="e">
        <f>#REF!</f>
        <v>#REF!</v>
      </c>
      <c r="EM3" s="24" t="e">
        <f>EL3-EK3</f>
        <v>#REF!</v>
      </c>
      <c r="EN3" s="24" t="e">
        <f>IF(EM3&lt;0,EM3,"")</f>
        <v>#REF!</v>
      </c>
      <c r="EO3" s="24" t="e">
        <f>IF(EM3&gt;0,EM3,"")</f>
        <v>#REF!</v>
      </c>
      <c r="EP3" s="24" t="e">
        <f>#REF!</f>
        <v>#REF!</v>
      </c>
      <c r="EQ3" s="24" t="e">
        <f>#REF!</f>
        <v>#REF!</v>
      </c>
      <c r="ER3" s="24" t="e">
        <f>EQ3-EP3</f>
        <v>#REF!</v>
      </c>
      <c r="ES3" s="24" t="e">
        <f>IF(ER3&lt;0,ER3,"")</f>
        <v>#REF!</v>
      </c>
      <c r="ET3" s="24" t="e">
        <f>IF(ER3&gt;0,ER3,"")</f>
        <v>#REF!</v>
      </c>
      <c r="EU3" s="24" t="e">
        <f>#REF!</f>
        <v>#REF!</v>
      </c>
      <c r="EV3" s="24" t="e">
        <f>#REF!</f>
        <v>#REF!</v>
      </c>
      <c r="EW3" s="24" t="e">
        <f>EV3-EU3</f>
        <v>#REF!</v>
      </c>
      <c r="EX3" s="24" t="e">
        <f>IF(EW3&lt;0,EW3,"")</f>
        <v>#REF!</v>
      </c>
      <c r="EY3" s="24" t="e">
        <f>IF(EW3&gt;0,EW3,"")</f>
        <v>#REF!</v>
      </c>
      <c r="EZ3" s="24" t="e">
        <f>#REF!</f>
        <v>#REF!</v>
      </c>
      <c r="FA3" s="24" t="e">
        <f>#REF!</f>
        <v>#REF!</v>
      </c>
      <c r="FB3" s="24" t="e">
        <f>FA3-EZ3</f>
        <v>#REF!</v>
      </c>
      <c r="FC3" s="24" t="e">
        <f>IF(FB3&lt;0,FB3,"")</f>
        <v>#REF!</v>
      </c>
      <c r="FD3" s="24" t="e">
        <f>IF(FB3&gt;0,FB3,"")</f>
        <v>#REF!</v>
      </c>
      <c r="FE3" s="24" t="e">
        <f>#REF!</f>
        <v>#REF!</v>
      </c>
      <c r="FF3" s="24" t="e">
        <f>#REF!</f>
        <v>#REF!</v>
      </c>
      <c r="FG3" s="24" t="e">
        <f>FF3-FE3</f>
        <v>#REF!</v>
      </c>
      <c r="FH3" s="24" t="e">
        <f>IF(FG3&lt;0,FG3,"")</f>
        <v>#REF!</v>
      </c>
      <c r="FI3" s="24" t="e">
        <f>IF(FG3&gt;0,FG3,"")</f>
        <v>#REF!</v>
      </c>
      <c r="FJ3" s="24" t="e">
        <f>#REF!</f>
        <v>#REF!</v>
      </c>
      <c r="FK3" s="24" t="e">
        <f>#REF!</f>
        <v>#REF!</v>
      </c>
      <c r="FL3" s="24" t="e">
        <f>FK3-FJ3</f>
        <v>#REF!</v>
      </c>
      <c r="FM3" s="24" t="e">
        <f>IF(FL3&lt;0,FL3,"")</f>
        <v>#REF!</v>
      </c>
      <c r="FN3" s="24" t="e">
        <f>IF(FL3&gt;0,FL3,"")</f>
        <v>#REF!</v>
      </c>
      <c r="FO3" s="24" t="e">
        <f>#REF!</f>
        <v>#REF!</v>
      </c>
      <c r="FP3" s="24" t="e">
        <f>#REF!</f>
        <v>#REF!</v>
      </c>
      <c r="FQ3" s="24" t="e">
        <f>FP3-FO3</f>
        <v>#REF!</v>
      </c>
      <c r="FR3" s="24" t="e">
        <f>IF(FQ3&lt;0,FQ3,"")</f>
        <v>#REF!</v>
      </c>
      <c r="FS3" s="24" t="e">
        <f>IF(FQ3&gt;0,FQ3,"")</f>
        <v>#REF!</v>
      </c>
      <c r="BUC3" s="24" t="s">
        <v>258</v>
      </c>
      <c r="BUD3" s="24" t="str">
        <f t="shared" ref="BUD3:BUD31" ca="1" si="0">SUBSTITUTE(MID(_xlfn.FORMULATEXT(BUG3),2,FIND("!",_xlfn.FORMULATEXT(BUG3),1)-2), "'","")</f>
        <v>#VERW</v>
      </c>
      <c r="BUE3" s="24" t="e">
        <f ca="1" xml:space="preserve"> _xlfn.SHEET(#REF!)</f>
        <v>#REF!</v>
      </c>
      <c r="BUG3" s="24" t="e">
        <f>#REF!</f>
        <v>#REF!</v>
      </c>
      <c r="BUH3" s="24" t="e">
        <f>#REF!</f>
        <v>#REF!</v>
      </c>
      <c r="BUI3" s="24" t="e">
        <f>#REF!</f>
        <v>#REF!</v>
      </c>
      <c r="BUJ3" s="24" t="e">
        <f>#REF!</f>
        <v>#REF!</v>
      </c>
      <c r="BUK3" s="24" t="e">
        <f>#REF!</f>
        <v>#REF!</v>
      </c>
      <c r="BUL3" s="24" t="e">
        <f>#REF!</f>
        <v>#REF!</v>
      </c>
      <c r="BUM3" s="24" t="e">
        <f>#REF!</f>
        <v>#REF!</v>
      </c>
      <c r="BUN3" s="24" t="e">
        <f>#REF!</f>
        <v>#REF!</v>
      </c>
      <c r="BUO3" s="24" t="e">
        <f>#REF!</f>
        <v>#REF!</v>
      </c>
      <c r="BUP3" s="24" t="e">
        <f>#REF!</f>
        <v>#REF!</v>
      </c>
      <c r="BUQ3" s="24" t="e">
        <f>#REF!</f>
        <v>#REF!</v>
      </c>
      <c r="BUR3" s="24" t="e">
        <f>#REF!</f>
        <v>#REF!</v>
      </c>
      <c r="BUS3" s="24" t="e">
        <f>#REF!</f>
        <v>#REF!</v>
      </c>
      <c r="BUT3" s="24" t="e">
        <f>#REF!</f>
        <v>#REF!</v>
      </c>
      <c r="BUU3" s="24" t="e">
        <f>#REF!</f>
        <v>#REF!</v>
      </c>
      <c r="CJM3" t="s">
        <v>267</v>
      </c>
      <c r="CJN3" t="str">
        <f ca="1">SUBSTITUTE(MID(_xlfn.FORMULATEXT(CJQ3),2,FIND("!",_xlfn.FORMULATEXT(CJQ3),1)-2), "'","")</f>
        <v>chart</v>
      </c>
      <c r="CJO3">
        <f ca="1">_xlfn.SHEET( chart!$NTP$1000000)</f>
        <v>5</v>
      </c>
      <c r="CJQ3">
        <f>chart!$NTP$1000000</f>
        <v>0</v>
      </c>
      <c r="CJR3">
        <f>MAX( chart!$F$9:$G$12)</f>
        <v>0.35</v>
      </c>
      <c r="CJS3" s="42">
        <f>chart!$G$9</f>
        <v>0.16000000000000014</v>
      </c>
      <c r="CJT3" t="str">
        <f>chart!$F$9</f>
        <v>Other</v>
      </c>
      <c r="CJU3">
        <f>0.75*CJS3/CJR3</f>
        <v>0.34285714285714319</v>
      </c>
      <c r="CJV3">
        <f>1-CJU3</f>
        <v>0.65714285714285681</v>
      </c>
      <c r="CJW3" s="42">
        <f>chart!$G$10</f>
        <v>0.2</v>
      </c>
      <c r="CJX3" t="str">
        <f>chart!$F$10</f>
        <v>Browse</v>
      </c>
      <c r="CJY3">
        <f>0.75*CJW3/CJR3</f>
        <v>0.42857142857142866</v>
      </c>
      <c r="CJZ3">
        <f>1-CJY3</f>
        <v>0.5714285714285714</v>
      </c>
      <c r="CKA3" s="42">
        <f>chart!$G$11</f>
        <v>0.28999999999999998</v>
      </c>
      <c r="CKB3" t="str">
        <f>chart!$F$11</f>
        <v>Suggested</v>
      </c>
      <c r="CKC3">
        <f>0.75*CKA3/CJR3</f>
        <v>0.62142857142857133</v>
      </c>
      <c r="CKD3">
        <f>1-CKC3</f>
        <v>0.37857142857142867</v>
      </c>
      <c r="CKE3" s="42">
        <f>chart!$G$12</f>
        <v>0.35</v>
      </c>
      <c r="CKF3" t="str">
        <f>chart!$F$12</f>
        <v>Search</v>
      </c>
      <c r="CKG3">
        <f>0.75*CKE3/CJR3</f>
        <v>0.74999999999999989</v>
      </c>
      <c r="CKH3">
        <f>1-CKG3</f>
        <v>0.25000000000000011</v>
      </c>
    </row>
    <row r="4" spans="1:2420" x14ac:dyDescent="0.35">
      <c r="BUC4" s="24" t="s">
        <v>258</v>
      </c>
      <c r="BUD4" s="24" t="str">
        <f t="shared" ca="1" si="0"/>
        <v>#VERW</v>
      </c>
      <c r="BUE4" s="24" t="e">
        <f ca="1" xml:space="preserve"> _xlfn.SHEET(#REF!)</f>
        <v>#REF!</v>
      </c>
      <c r="BUG4" s="24" t="e">
        <f>#REF!</f>
        <v>#REF!</v>
      </c>
      <c r="BUH4" s="24" t="e">
        <f>#REF!</f>
        <v>#REF!</v>
      </c>
      <c r="BUI4" s="24" t="e">
        <f>#REF!</f>
        <v>#REF!</v>
      </c>
      <c r="BUJ4" s="24" t="e">
        <f>#REF!</f>
        <v>#REF!</v>
      </c>
      <c r="BUK4" s="24" t="e">
        <f>#REF!</f>
        <v>#REF!</v>
      </c>
      <c r="BUL4" s="24" t="e">
        <f>#REF!</f>
        <v>#REF!</v>
      </c>
      <c r="BUM4" s="24" t="e">
        <f>#REF!</f>
        <v>#REF!</v>
      </c>
      <c r="BUN4" s="24" t="e">
        <f>#REF!</f>
        <v>#REF!</v>
      </c>
      <c r="BUO4" s="24" t="e">
        <f>#REF!</f>
        <v>#REF!</v>
      </c>
      <c r="BUP4" s="24" t="e">
        <f>#REF!</f>
        <v>#REF!</v>
      </c>
      <c r="BUQ4" s="24" t="e">
        <f>#REF!</f>
        <v>#REF!</v>
      </c>
      <c r="BUR4" s="24" t="e">
        <f>#REF!</f>
        <v>#REF!</v>
      </c>
      <c r="BUS4" s="24" t="e">
        <f>#REF!</f>
        <v>#REF!</v>
      </c>
      <c r="BUT4" s="24" t="e">
        <f>#REF!</f>
        <v>#REF!</v>
      </c>
      <c r="BUU4" s="24" t="e">
        <f>#REF!</f>
        <v>#REF!</v>
      </c>
    </row>
    <row r="5" spans="1:2420" x14ac:dyDescent="0.35">
      <c r="BUC5" s="24" t="s">
        <v>258</v>
      </c>
      <c r="BUD5" s="24" t="str">
        <f t="shared" ca="1" si="0"/>
        <v>#VERW</v>
      </c>
      <c r="BUE5" s="24" t="e">
        <f ca="1" xml:space="preserve"> _xlfn.SHEET(#REF!)</f>
        <v>#REF!</v>
      </c>
      <c r="BUG5" s="24" t="e">
        <f>#REF!</f>
        <v>#REF!</v>
      </c>
      <c r="BUH5" s="27" t="s">
        <v>259</v>
      </c>
    </row>
    <row r="6" spans="1:2420" x14ac:dyDescent="0.35">
      <c r="BUC6" s="24" t="s">
        <v>258</v>
      </c>
      <c r="BUD6" s="24" t="str">
        <f t="shared" ca="1" si="0"/>
        <v>#VERW</v>
      </c>
      <c r="BUE6" s="24" t="e">
        <f ca="1" xml:space="preserve"> _xlfn.SHEET(#REF!)</f>
        <v>#REF!</v>
      </c>
      <c r="BUG6" s="24" t="e">
        <f>#REF!</f>
        <v>#REF!</v>
      </c>
      <c r="BUH6" s="28" t="s">
        <v>79</v>
      </c>
      <c r="BUI6" s="28" t="s">
        <v>79</v>
      </c>
      <c r="BUJ6" s="28" t="s">
        <v>79</v>
      </c>
      <c r="BUK6" s="28" t="s">
        <v>79</v>
      </c>
      <c r="BUL6" s="28" t="s">
        <v>79</v>
      </c>
      <c r="BUM6" s="28" t="s">
        <v>79</v>
      </c>
      <c r="BUN6" s="28" t="s">
        <v>79</v>
      </c>
      <c r="BUO6" s="28" t="s">
        <v>79</v>
      </c>
      <c r="BUP6" s="28" t="s">
        <v>79</v>
      </c>
      <c r="BUQ6" s="28" t="s">
        <v>79</v>
      </c>
      <c r="BUR6" s="28" t="s">
        <v>79</v>
      </c>
      <c r="BUS6" s="28" t="s">
        <v>79</v>
      </c>
      <c r="BUT6" s="28" t="s">
        <v>79</v>
      </c>
      <c r="BUU6" s="28" t="s">
        <v>79</v>
      </c>
    </row>
    <row r="7" spans="1:2420" x14ac:dyDescent="0.35">
      <c r="BUC7" s="24" t="s">
        <v>258</v>
      </c>
      <c r="BUD7" s="24" t="str">
        <f t="shared" ca="1" si="0"/>
        <v>#VERW</v>
      </c>
      <c r="BUE7" s="24" t="e">
        <f ca="1" xml:space="preserve"> _xlfn.SHEET(#REF!)</f>
        <v>#REF!</v>
      </c>
      <c r="BUG7" s="24" t="e">
        <f>#REF!</f>
        <v>#REF!</v>
      </c>
      <c r="BUH7" s="28" t="str">
        <f>CONCATENATE(BUH6," ",BUH8)</f>
        <v>Green 1</v>
      </c>
      <c r="BUI7" s="28" t="str">
        <f t="shared" ref="BUI7:BUU7" si="1">CONCATENATE(BUI6," ",BUI8)</f>
        <v>Green 2</v>
      </c>
      <c r="BUJ7" s="28" t="str">
        <f t="shared" si="1"/>
        <v>Green 3</v>
      </c>
      <c r="BUK7" s="28" t="str">
        <f t="shared" si="1"/>
        <v>Green 4</v>
      </c>
      <c r="BUL7" s="28" t="str">
        <f t="shared" si="1"/>
        <v>Green 5</v>
      </c>
      <c r="BUM7" s="28" t="str">
        <f t="shared" si="1"/>
        <v>Green 6</v>
      </c>
      <c r="BUN7" s="28" t="str">
        <f t="shared" si="1"/>
        <v>Green 7</v>
      </c>
      <c r="BUO7" s="28" t="str">
        <f t="shared" si="1"/>
        <v>Green 8</v>
      </c>
      <c r="BUP7" s="28" t="str">
        <f t="shared" si="1"/>
        <v>Green 9</v>
      </c>
      <c r="BUQ7" s="28" t="str">
        <f t="shared" si="1"/>
        <v>Green 10</v>
      </c>
      <c r="BUR7" s="28" t="str">
        <f t="shared" si="1"/>
        <v>Green 11</v>
      </c>
      <c r="BUS7" s="28" t="str">
        <f t="shared" si="1"/>
        <v>Green 12</v>
      </c>
      <c r="BUT7" s="28" t="str">
        <f t="shared" si="1"/>
        <v>Green 13</v>
      </c>
      <c r="BUU7" s="28" t="str">
        <f t="shared" si="1"/>
        <v>Green 14</v>
      </c>
    </row>
    <row r="8" spans="1:2420" x14ac:dyDescent="0.35">
      <c r="BUC8" s="24" t="s">
        <v>258</v>
      </c>
      <c r="BUD8" s="24" t="str">
        <f t="shared" ca="1" si="0"/>
        <v>#VERW</v>
      </c>
      <c r="BUE8" s="24" t="e">
        <f ca="1" xml:space="preserve"> _xlfn.SHEET(#REF!)</f>
        <v>#REF!</v>
      </c>
      <c r="BUG8" s="24" t="e">
        <f>#REF!</f>
        <v>#REF!</v>
      </c>
      <c r="BUH8" s="29">
        <v>1</v>
      </c>
      <c r="BUI8" s="29">
        <f t="shared" ref="BUI8:BUU8" si="2">BUH8+1</f>
        <v>2</v>
      </c>
      <c r="BUJ8" s="29">
        <f t="shared" si="2"/>
        <v>3</v>
      </c>
      <c r="BUK8" s="29">
        <f t="shared" si="2"/>
        <v>4</v>
      </c>
      <c r="BUL8" s="29">
        <f t="shared" si="2"/>
        <v>5</v>
      </c>
      <c r="BUM8" s="29">
        <f t="shared" si="2"/>
        <v>6</v>
      </c>
      <c r="BUN8" s="29">
        <f t="shared" si="2"/>
        <v>7</v>
      </c>
      <c r="BUO8" s="29">
        <f t="shared" si="2"/>
        <v>8</v>
      </c>
      <c r="BUP8" s="29">
        <f t="shared" si="2"/>
        <v>9</v>
      </c>
      <c r="BUQ8" s="29">
        <f t="shared" si="2"/>
        <v>10</v>
      </c>
      <c r="BUR8" s="29">
        <f t="shared" si="2"/>
        <v>11</v>
      </c>
      <c r="BUS8" s="29">
        <f t="shared" si="2"/>
        <v>12</v>
      </c>
      <c r="BUT8" s="29">
        <f t="shared" si="2"/>
        <v>13</v>
      </c>
      <c r="BUU8" s="29">
        <f t="shared" si="2"/>
        <v>14</v>
      </c>
    </row>
    <row r="9" spans="1:2420" x14ac:dyDescent="0.35">
      <c r="BUC9" s="24" t="s">
        <v>258</v>
      </c>
      <c r="BUD9" s="24" t="str">
        <f t="shared" ca="1" si="0"/>
        <v>#VERW</v>
      </c>
      <c r="BUE9" s="24" t="e">
        <f ca="1" xml:space="preserve"> _xlfn.SHEET(#REF!)</f>
        <v>#REF!</v>
      </c>
      <c r="BUG9" s="24" t="e">
        <f>#REF!</f>
        <v>#REF!</v>
      </c>
      <c r="BUH9" s="29">
        <f>BUH8</f>
        <v>1</v>
      </c>
      <c r="BUI9" s="29">
        <f t="shared" ref="BUI9:BUU9" si="3">BUI8</f>
        <v>2</v>
      </c>
      <c r="BUJ9" s="29">
        <f t="shared" si="3"/>
        <v>3</v>
      </c>
      <c r="BUK9" s="29">
        <f t="shared" si="3"/>
        <v>4</v>
      </c>
      <c r="BUL9" s="29">
        <f t="shared" si="3"/>
        <v>5</v>
      </c>
      <c r="BUM9" s="29">
        <f t="shared" si="3"/>
        <v>6</v>
      </c>
      <c r="BUN9" s="29">
        <f t="shared" si="3"/>
        <v>7</v>
      </c>
      <c r="BUO9" s="29">
        <f t="shared" si="3"/>
        <v>8</v>
      </c>
      <c r="BUP9" s="29">
        <f t="shared" si="3"/>
        <v>9</v>
      </c>
      <c r="BUQ9" s="29">
        <f t="shared" si="3"/>
        <v>10</v>
      </c>
      <c r="BUR9" s="29">
        <f t="shared" si="3"/>
        <v>11</v>
      </c>
      <c r="BUS9" s="29">
        <f t="shared" si="3"/>
        <v>12</v>
      </c>
      <c r="BUT9" s="29">
        <f t="shared" si="3"/>
        <v>13</v>
      </c>
      <c r="BUU9" s="29">
        <f t="shared" si="3"/>
        <v>14</v>
      </c>
    </row>
    <row r="10" spans="1:2420" x14ac:dyDescent="0.35">
      <c r="BUC10" s="24" t="s">
        <v>258</v>
      </c>
      <c r="BUD10" s="24" t="str">
        <f t="shared" ca="1" si="0"/>
        <v>#VERW</v>
      </c>
      <c r="BUE10" s="24" t="e">
        <f ca="1" xml:space="preserve"> _xlfn.SHEET(#REF!)</f>
        <v>#REF!</v>
      </c>
      <c r="BUG10" s="24" t="e">
        <f>#REF!</f>
        <v>#REF!</v>
      </c>
      <c r="BUH10" s="29" t="e">
        <f t="shared" ref="BUH10:BUU10" si="4">IF(BUH4&gt;BUH3,BUH3,0)</f>
        <v>#REF!</v>
      </c>
      <c r="BUI10" s="29" t="e">
        <f t="shared" si="4"/>
        <v>#REF!</v>
      </c>
      <c r="BUJ10" s="29" t="e">
        <f t="shared" si="4"/>
        <v>#REF!</v>
      </c>
      <c r="BUK10" s="29" t="e">
        <f t="shared" si="4"/>
        <v>#REF!</v>
      </c>
      <c r="BUL10" s="29" t="e">
        <f t="shared" si="4"/>
        <v>#REF!</v>
      </c>
      <c r="BUM10" s="29" t="e">
        <f t="shared" si="4"/>
        <v>#REF!</v>
      </c>
      <c r="BUN10" s="29" t="e">
        <f t="shared" si="4"/>
        <v>#REF!</v>
      </c>
      <c r="BUO10" s="29" t="e">
        <f t="shared" si="4"/>
        <v>#REF!</v>
      </c>
      <c r="BUP10" s="29" t="e">
        <f t="shared" si="4"/>
        <v>#REF!</v>
      </c>
      <c r="BUQ10" s="29" t="e">
        <f t="shared" si="4"/>
        <v>#REF!</v>
      </c>
      <c r="BUR10" s="29" t="e">
        <f t="shared" si="4"/>
        <v>#REF!</v>
      </c>
      <c r="BUS10" s="29" t="e">
        <f t="shared" si="4"/>
        <v>#REF!</v>
      </c>
      <c r="BUT10" s="29" t="e">
        <f t="shared" si="4"/>
        <v>#REF!</v>
      </c>
      <c r="BUU10" s="29" t="e">
        <f t="shared" si="4"/>
        <v>#REF!</v>
      </c>
    </row>
    <row r="11" spans="1:2420" x14ac:dyDescent="0.35">
      <c r="BUC11" s="24" t="s">
        <v>258</v>
      </c>
      <c r="BUD11" s="24" t="str">
        <f t="shared" ca="1" si="0"/>
        <v>#VERW</v>
      </c>
      <c r="BUE11" s="24" t="e">
        <f ca="1" xml:space="preserve"> _xlfn.SHEET(#REF!)</f>
        <v>#REF!</v>
      </c>
      <c r="BUG11" s="24" t="e">
        <f>#REF!</f>
        <v>#REF!</v>
      </c>
      <c r="BUH11" s="29" t="e">
        <f t="shared" ref="BUH11:BUU11" si="5">IF(BUH4&gt;BUH3,BUH4,0)</f>
        <v>#REF!</v>
      </c>
      <c r="BUI11" s="29" t="e">
        <f t="shared" si="5"/>
        <v>#REF!</v>
      </c>
      <c r="BUJ11" s="29" t="e">
        <f t="shared" si="5"/>
        <v>#REF!</v>
      </c>
      <c r="BUK11" s="29" t="e">
        <f t="shared" si="5"/>
        <v>#REF!</v>
      </c>
      <c r="BUL11" s="29" t="e">
        <f t="shared" si="5"/>
        <v>#REF!</v>
      </c>
      <c r="BUM11" s="29" t="e">
        <f t="shared" si="5"/>
        <v>#REF!</v>
      </c>
      <c r="BUN11" s="29" t="e">
        <f t="shared" si="5"/>
        <v>#REF!</v>
      </c>
      <c r="BUO11" s="29" t="e">
        <f t="shared" si="5"/>
        <v>#REF!</v>
      </c>
      <c r="BUP11" s="29" t="e">
        <f t="shared" si="5"/>
        <v>#REF!</v>
      </c>
      <c r="BUQ11" s="29" t="e">
        <f t="shared" si="5"/>
        <v>#REF!</v>
      </c>
      <c r="BUR11" s="29" t="e">
        <f t="shared" si="5"/>
        <v>#REF!</v>
      </c>
      <c r="BUS11" s="29" t="e">
        <f t="shared" si="5"/>
        <v>#REF!</v>
      </c>
      <c r="BUT11" s="29" t="e">
        <f t="shared" si="5"/>
        <v>#REF!</v>
      </c>
      <c r="BUU11" s="29" t="e">
        <f t="shared" si="5"/>
        <v>#REF!</v>
      </c>
    </row>
    <row r="12" spans="1:2420" x14ac:dyDescent="0.35">
      <c r="BUC12" s="24" t="s">
        <v>258</v>
      </c>
      <c r="BUD12" s="24" t="str">
        <f t="shared" ca="1" si="0"/>
        <v>#VERW</v>
      </c>
      <c r="BUE12" s="24" t="e">
        <f ca="1" xml:space="preserve"> _xlfn.SHEET(#REF!)</f>
        <v>#REF!</v>
      </c>
      <c r="BUG12" s="24" t="e">
        <f>#REF!</f>
        <v>#REF!</v>
      </c>
      <c r="BUH12" s="30" t="s">
        <v>260</v>
      </c>
      <c r="BUI12" s="30" t="s">
        <v>260</v>
      </c>
      <c r="BUJ12" s="30" t="s">
        <v>260</v>
      </c>
      <c r="BUK12" s="30" t="s">
        <v>260</v>
      </c>
      <c r="BUL12" s="30" t="s">
        <v>260</v>
      </c>
      <c r="BUM12" s="30" t="s">
        <v>260</v>
      </c>
      <c r="BUN12" s="30" t="s">
        <v>260</v>
      </c>
      <c r="BUO12" s="30" t="s">
        <v>260</v>
      </c>
      <c r="BUP12" s="30" t="s">
        <v>260</v>
      </c>
      <c r="BUQ12" s="30" t="s">
        <v>260</v>
      </c>
      <c r="BUR12" s="30" t="s">
        <v>260</v>
      </c>
      <c r="BUS12" s="30" t="s">
        <v>260</v>
      </c>
      <c r="BUT12" s="30" t="s">
        <v>260</v>
      </c>
      <c r="BUU12" s="30" t="s">
        <v>260</v>
      </c>
    </row>
    <row r="13" spans="1:2420" x14ac:dyDescent="0.35">
      <c r="BUC13" s="24" t="s">
        <v>258</v>
      </c>
      <c r="BUD13" s="24" t="str">
        <f t="shared" ca="1" si="0"/>
        <v>#VERW</v>
      </c>
      <c r="BUE13" s="24" t="e">
        <f ca="1" xml:space="preserve"> _xlfn.SHEET(#REF!)</f>
        <v>#REF!</v>
      </c>
      <c r="BUG13" s="24" t="e">
        <f>#REF!</f>
        <v>#REF!</v>
      </c>
      <c r="BUH13" s="30" t="str">
        <f>CONCATENATE(BUH12," ",BUH14)</f>
        <v>Red 1</v>
      </c>
      <c r="BUI13" s="30" t="str">
        <f t="shared" ref="BUI13:BUU13" si="6">CONCATENATE(BUI12," ",BUI14)</f>
        <v>Red 2</v>
      </c>
      <c r="BUJ13" s="30" t="str">
        <f t="shared" si="6"/>
        <v>Red 3</v>
      </c>
      <c r="BUK13" s="30" t="str">
        <f t="shared" si="6"/>
        <v>Red 4</v>
      </c>
      <c r="BUL13" s="30" t="str">
        <f t="shared" si="6"/>
        <v>Red 5</v>
      </c>
      <c r="BUM13" s="30" t="str">
        <f t="shared" si="6"/>
        <v>Red 6</v>
      </c>
      <c r="BUN13" s="30" t="str">
        <f t="shared" si="6"/>
        <v>Red 7</v>
      </c>
      <c r="BUO13" s="30" t="str">
        <f t="shared" si="6"/>
        <v>Red 8</v>
      </c>
      <c r="BUP13" s="30" t="str">
        <f t="shared" si="6"/>
        <v>Red 9</v>
      </c>
      <c r="BUQ13" s="30" t="str">
        <f t="shared" si="6"/>
        <v>Red 10</v>
      </c>
      <c r="BUR13" s="30" t="str">
        <f t="shared" si="6"/>
        <v>Red 11</v>
      </c>
      <c r="BUS13" s="30" t="str">
        <f t="shared" si="6"/>
        <v>Red 12</v>
      </c>
      <c r="BUT13" s="30" t="str">
        <f t="shared" si="6"/>
        <v>Red 13</v>
      </c>
      <c r="BUU13" s="30" t="str">
        <f t="shared" si="6"/>
        <v>Red 14</v>
      </c>
    </row>
    <row r="14" spans="1:2420" x14ac:dyDescent="0.35">
      <c r="BUC14" s="24" t="s">
        <v>258</v>
      </c>
      <c r="BUD14" s="24" t="str">
        <f t="shared" ca="1" si="0"/>
        <v>#VERW</v>
      </c>
      <c r="BUE14" s="24" t="e">
        <f ca="1" xml:space="preserve"> _xlfn.SHEET(#REF!)</f>
        <v>#REF!</v>
      </c>
      <c r="BUG14" s="24" t="e">
        <f>#REF!</f>
        <v>#REF!</v>
      </c>
      <c r="BUH14" s="31">
        <f>BUH8</f>
        <v>1</v>
      </c>
      <c r="BUI14" s="31">
        <f t="shared" ref="BUI14:BUU14" si="7">BUI8</f>
        <v>2</v>
      </c>
      <c r="BUJ14" s="31">
        <f t="shared" si="7"/>
        <v>3</v>
      </c>
      <c r="BUK14" s="31">
        <f t="shared" si="7"/>
        <v>4</v>
      </c>
      <c r="BUL14" s="31">
        <f t="shared" si="7"/>
        <v>5</v>
      </c>
      <c r="BUM14" s="31">
        <f t="shared" si="7"/>
        <v>6</v>
      </c>
      <c r="BUN14" s="31">
        <f t="shared" si="7"/>
        <v>7</v>
      </c>
      <c r="BUO14" s="31">
        <f t="shared" si="7"/>
        <v>8</v>
      </c>
      <c r="BUP14" s="31">
        <f t="shared" si="7"/>
        <v>9</v>
      </c>
      <c r="BUQ14" s="31">
        <f t="shared" si="7"/>
        <v>10</v>
      </c>
      <c r="BUR14" s="31">
        <f t="shared" si="7"/>
        <v>11</v>
      </c>
      <c r="BUS14" s="31">
        <f t="shared" si="7"/>
        <v>12</v>
      </c>
      <c r="BUT14" s="31">
        <f t="shared" si="7"/>
        <v>13</v>
      </c>
      <c r="BUU14" s="31">
        <f t="shared" si="7"/>
        <v>14</v>
      </c>
    </row>
    <row r="15" spans="1:2420" x14ac:dyDescent="0.35">
      <c r="BUC15" s="24" t="s">
        <v>258</v>
      </c>
      <c r="BUD15" s="24" t="str">
        <f t="shared" ca="1" si="0"/>
        <v>#VERW</v>
      </c>
      <c r="BUE15" s="24" t="e">
        <f ca="1" xml:space="preserve"> _xlfn.SHEET(#REF!)</f>
        <v>#REF!</v>
      </c>
      <c r="BUG15" s="24" t="e">
        <f>#REF!</f>
        <v>#REF!</v>
      </c>
      <c r="BUH15" s="31">
        <f>BUH8</f>
        <v>1</v>
      </c>
      <c r="BUI15" s="31">
        <f t="shared" ref="BUI15:BUU15" si="8">BUI8</f>
        <v>2</v>
      </c>
      <c r="BUJ15" s="31">
        <f t="shared" si="8"/>
        <v>3</v>
      </c>
      <c r="BUK15" s="31">
        <f t="shared" si="8"/>
        <v>4</v>
      </c>
      <c r="BUL15" s="31">
        <f t="shared" si="8"/>
        <v>5</v>
      </c>
      <c r="BUM15" s="31">
        <f t="shared" si="8"/>
        <v>6</v>
      </c>
      <c r="BUN15" s="31">
        <f t="shared" si="8"/>
        <v>7</v>
      </c>
      <c r="BUO15" s="31">
        <f t="shared" si="8"/>
        <v>8</v>
      </c>
      <c r="BUP15" s="31">
        <f t="shared" si="8"/>
        <v>9</v>
      </c>
      <c r="BUQ15" s="31">
        <f t="shared" si="8"/>
        <v>10</v>
      </c>
      <c r="BUR15" s="31">
        <f t="shared" si="8"/>
        <v>11</v>
      </c>
      <c r="BUS15" s="31">
        <f t="shared" si="8"/>
        <v>12</v>
      </c>
      <c r="BUT15" s="31">
        <f t="shared" si="8"/>
        <v>13</v>
      </c>
      <c r="BUU15" s="31">
        <f t="shared" si="8"/>
        <v>14</v>
      </c>
    </row>
    <row r="16" spans="1:2420" x14ac:dyDescent="0.35">
      <c r="BUC16" s="24" t="s">
        <v>258</v>
      </c>
      <c r="BUD16" s="24" t="str">
        <f t="shared" ca="1" si="0"/>
        <v>#VERW</v>
      </c>
      <c r="BUE16" s="24" t="e">
        <f ca="1" xml:space="preserve"> _xlfn.SHEET(#REF!)</f>
        <v>#REF!</v>
      </c>
      <c r="BUG16" s="24" t="e">
        <f>#REF!</f>
        <v>#REF!</v>
      </c>
      <c r="BUH16" s="31" t="e">
        <f t="shared" ref="BUH16:BUU16" si="9">IF(BUH3&gt;BUH4,BUH3,0)</f>
        <v>#REF!</v>
      </c>
      <c r="BUI16" s="31" t="e">
        <f t="shared" si="9"/>
        <v>#REF!</v>
      </c>
      <c r="BUJ16" s="31" t="e">
        <f t="shared" si="9"/>
        <v>#REF!</v>
      </c>
      <c r="BUK16" s="31" t="e">
        <f t="shared" si="9"/>
        <v>#REF!</v>
      </c>
      <c r="BUL16" s="31" t="e">
        <f t="shared" si="9"/>
        <v>#REF!</v>
      </c>
      <c r="BUM16" s="31" t="e">
        <f t="shared" si="9"/>
        <v>#REF!</v>
      </c>
      <c r="BUN16" s="31" t="e">
        <f t="shared" si="9"/>
        <v>#REF!</v>
      </c>
      <c r="BUO16" s="31" t="e">
        <f t="shared" si="9"/>
        <v>#REF!</v>
      </c>
      <c r="BUP16" s="31" t="e">
        <f t="shared" si="9"/>
        <v>#REF!</v>
      </c>
      <c r="BUQ16" s="31" t="e">
        <f t="shared" si="9"/>
        <v>#REF!</v>
      </c>
      <c r="BUR16" s="31" t="e">
        <f t="shared" si="9"/>
        <v>#REF!</v>
      </c>
      <c r="BUS16" s="31" t="e">
        <f t="shared" si="9"/>
        <v>#REF!</v>
      </c>
      <c r="BUT16" s="31" t="e">
        <f t="shared" si="9"/>
        <v>#REF!</v>
      </c>
      <c r="BUU16" s="31" t="e">
        <f t="shared" si="9"/>
        <v>#REF!</v>
      </c>
    </row>
    <row r="17" spans="1901:1919" x14ac:dyDescent="0.35">
      <c r="BUC17" s="24" t="s">
        <v>258</v>
      </c>
      <c r="BUD17" s="24" t="str">
        <f t="shared" ca="1" si="0"/>
        <v>#VERW</v>
      </c>
      <c r="BUE17" s="24" t="e">
        <f ca="1" xml:space="preserve"> _xlfn.SHEET(#REF!)</f>
        <v>#REF!</v>
      </c>
      <c r="BUG17" s="24" t="e">
        <f>#REF!</f>
        <v>#REF!</v>
      </c>
      <c r="BUH17" s="31" t="e">
        <f t="shared" ref="BUH17:BUU17" si="10">IF(BUH3&gt;BUH4,BUH4,0)</f>
        <v>#REF!</v>
      </c>
      <c r="BUI17" s="31" t="e">
        <f t="shared" si="10"/>
        <v>#REF!</v>
      </c>
      <c r="BUJ17" s="31" t="e">
        <f t="shared" si="10"/>
        <v>#REF!</v>
      </c>
      <c r="BUK17" s="31" t="e">
        <f t="shared" si="10"/>
        <v>#REF!</v>
      </c>
      <c r="BUL17" s="31" t="e">
        <f t="shared" si="10"/>
        <v>#REF!</v>
      </c>
      <c r="BUM17" s="31" t="e">
        <f t="shared" si="10"/>
        <v>#REF!</v>
      </c>
      <c r="BUN17" s="31" t="e">
        <f t="shared" si="10"/>
        <v>#REF!</v>
      </c>
      <c r="BUO17" s="31" t="e">
        <f t="shared" si="10"/>
        <v>#REF!</v>
      </c>
      <c r="BUP17" s="31" t="e">
        <f t="shared" si="10"/>
        <v>#REF!</v>
      </c>
      <c r="BUQ17" s="31" t="e">
        <f t="shared" si="10"/>
        <v>#REF!</v>
      </c>
      <c r="BUR17" s="31" t="e">
        <f t="shared" si="10"/>
        <v>#REF!</v>
      </c>
      <c r="BUS17" s="31" t="e">
        <f t="shared" si="10"/>
        <v>#REF!</v>
      </c>
      <c r="BUT17" s="31" t="e">
        <f t="shared" si="10"/>
        <v>#REF!</v>
      </c>
      <c r="BUU17" s="31" t="e">
        <f t="shared" si="10"/>
        <v>#REF!</v>
      </c>
    </row>
    <row r="18" spans="1901:1919" x14ac:dyDescent="0.35">
      <c r="BUC18" s="24" t="s">
        <v>258</v>
      </c>
      <c r="BUD18" s="24" t="str">
        <f t="shared" ca="1" si="0"/>
        <v>#VERW</v>
      </c>
      <c r="BUE18" s="24" t="e">
        <f ca="1" xml:space="preserve"> _xlfn.SHEET(#REF!)</f>
        <v>#REF!</v>
      </c>
      <c r="BUG18" s="24" t="e">
        <f>#REF!</f>
        <v>#REF!</v>
      </c>
      <c r="BUH18" s="32" t="s">
        <v>261</v>
      </c>
      <c r="BUI18" s="32" t="s">
        <v>261</v>
      </c>
      <c r="BUJ18" s="32" t="s">
        <v>261</v>
      </c>
      <c r="BUK18" s="32" t="s">
        <v>261</v>
      </c>
      <c r="BUL18" s="32" t="s">
        <v>261</v>
      </c>
      <c r="BUM18" s="32" t="s">
        <v>261</v>
      </c>
      <c r="BUN18" s="32" t="s">
        <v>261</v>
      </c>
      <c r="BUO18" s="32" t="s">
        <v>261</v>
      </c>
      <c r="BUP18" s="32" t="s">
        <v>261</v>
      </c>
      <c r="BUQ18" s="32" t="s">
        <v>261</v>
      </c>
      <c r="BUR18" s="32" t="s">
        <v>261</v>
      </c>
      <c r="BUS18" s="32" t="s">
        <v>261</v>
      </c>
      <c r="BUT18" s="32" t="s">
        <v>261</v>
      </c>
      <c r="BUU18" s="32" t="s">
        <v>261</v>
      </c>
    </row>
    <row r="19" spans="1901:1919" x14ac:dyDescent="0.35">
      <c r="BUC19" s="24" t="s">
        <v>258</v>
      </c>
      <c r="BUD19" s="24" t="str">
        <f t="shared" ca="1" si="0"/>
        <v>#VERW</v>
      </c>
      <c r="BUE19" s="24" t="e">
        <f ca="1" xml:space="preserve"> _xlfn.SHEET(#REF!)</f>
        <v>#REF!</v>
      </c>
      <c r="BUG19" s="24" t="e">
        <f>#REF!</f>
        <v>#REF!</v>
      </c>
      <c r="BUH19" s="32" t="str">
        <f>CONCATENATE(BUH18," ",BUH8)</f>
        <v>Actual 1</v>
      </c>
      <c r="BUI19" s="32" t="str">
        <f t="shared" ref="BUI19:BUU19" si="11">CONCATENATE(BUI18," ",BUI8)</f>
        <v>Actual 2</v>
      </c>
      <c r="BUJ19" s="32" t="str">
        <f t="shared" si="11"/>
        <v>Actual 3</v>
      </c>
      <c r="BUK19" s="32" t="str">
        <f t="shared" si="11"/>
        <v>Actual 4</v>
      </c>
      <c r="BUL19" s="32" t="str">
        <f t="shared" si="11"/>
        <v>Actual 5</v>
      </c>
      <c r="BUM19" s="32" t="str">
        <f t="shared" si="11"/>
        <v>Actual 6</v>
      </c>
      <c r="BUN19" s="32" t="str">
        <f t="shared" si="11"/>
        <v>Actual 7</v>
      </c>
      <c r="BUO19" s="32" t="str">
        <f t="shared" si="11"/>
        <v>Actual 8</v>
      </c>
      <c r="BUP19" s="32" t="str">
        <f t="shared" si="11"/>
        <v>Actual 9</v>
      </c>
      <c r="BUQ19" s="32" t="str">
        <f t="shared" si="11"/>
        <v>Actual 10</v>
      </c>
      <c r="BUR19" s="32" t="str">
        <f t="shared" si="11"/>
        <v>Actual 11</v>
      </c>
      <c r="BUS19" s="32" t="str">
        <f t="shared" si="11"/>
        <v>Actual 12</v>
      </c>
      <c r="BUT19" s="32" t="str">
        <f t="shared" si="11"/>
        <v>Actual 13</v>
      </c>
      <c r="BUU19" s="32" t="str">
        <f t="shared" si="11"/>
        <v>Actual 14</v>
      </c>
    </row>
    <row r="20" spans="1901:1919" x14ac:dyDescent="0.35">
      <c r="BUC20" s="24" t="s">
        <v>258</v>
      </c>
      <c r="BUD20" s="24" t="str">
        <f t="shared" ca="1" si="0"/>
        <v>#VERW</v>
      </c>
      <c r="BUE20" s="24" t="e">
        <f ca="1" xml:space="preserve"> _xlfn.SHEET(#REF!)</f>
        <v>#REF!</v>
      </c>
      <c r="BUG20" s="24" t="e">
        <f>#REF!</f>
        <v>#REF!</v>
      </c>
      <c r="BUH20" s="33">
        <f>BUH8-0.25</f>
        <v>0.75</v>
      </c>
      <c r="BUI20" s="33">
        <f t="shared" ref="BUI20:BUU20" si="12">BUI8-0.25</f>
        <v>1.75</v>
      </c>
      <c r="BUJ20" s="33">
        <f t="shared" si="12"/>
        <v>2.75</v>
      </c>
      <c r="BUK20" s="33">
        <f t="shared" si="12"/>
        <v>3.75</v>
      </c>
      <c r="BUL20" s="33">
        <f t="shared" si="12"/>
        <v>4.75</v>
      </c>
      <c r="BUM20" s="33">
        <f t="shared" si="12"/>
        <v>5.75</v>
      </c>
      <c r="BUN20" s="33">
        <f t="shared" si="12"/>
        <v>6.75</v>
      </c>
      <c r="BUO20" s="33">
        <f t="shared" si="12"/>
        <v>7.75</v>
      </c>
      <c r="BUP20" s="33">
        <f t="shared" si="12"/>
        <v>8.75</v>
      </c>
      <c r="BUQ20" s="33">
        <f t="shared" si="12"/>
        <v>9.75</v>
      </c>
      <c r="BUR20" s="33">
        <f t="shared" si="12"/>
        <v>10.75</v>
      </c>
      <c r="BUS20" s="33">
        <f t="shared" si="12"/>
        <v>11.75</v>
      </c>
      <c r="BUT20" s="33">
        <f t="shared" si="12"/>
        <v>12.75</v>
      </c>
      <c r="BUU20" s="33">
        <f t="shared" si="12"/>
        <v>13.75</v>
      </c>
    </row>
    <row r="21" spans="1901:1919" x14ac:dyDescent="0.35">
      <c r="BUC21" s="24" t="s">
        <v>258</v>
      </c>
      <c r="BUD21" s="24" t="str">
        <f t="shared" ca="1" si="0"/>
        <v>#VERW</v>
      </c>
      <c r="BUE21" s="24" t="e">
        <f ca="1" xml:space="preserve"> _xlfn.SHEET(#REF!)</f>
        <v>#REF!</v>
      </c>
      <c r="BUG21" s="24" t="e">
        <f>#REF!</f>
        <v>#REF!</v>
      </c>
      <c r="BUH21" s="33">
        <f>BUH8-0.25</f>
        <v>0.75</v>
      </c>
      <c r="BUI21" s="33">
        <f t="shared" ref="BUI21:BUU21" si="13">BUI8-0.25</f>
        <v>1.75</v>
      </c>
      <c r="BUJ21" s="33">
        <f t="shared" si="13"/>
        <v>2.75</v>
      </c>
      <c r="BUK21" s="33">
        <f t="shared" si="13"/>
        <v>3.75</v>
      </c>
      <c r="BUL21" s="33">
        <f t="shared" si="13"/>
        <v>4.75</v>
      </c>
      <c r="BUM21" s="33">
        <f t="shared" si="13"/>
        <v>5.75</v>
      </c>
      <c r="BUN21" s="33">
        <f t="shared" si="13"/>
        <v>6.75</v>
      </c>
      <c r="BUO21" s="33">
        <f t="shared" si="13"/>
        <v>7.75</v>
      </c>
      <c r="BUP21" s="33">
        <f t="shared" si="13"/>
        <v>8.75</v>
      </c>
      <c r="BUQ21" s="33">
        <f t="shared" si="13"/>
        <v>9.75</v>
      </c>
      <c r="BUR21" s="33">
        <f t="shared" si="13"/>
        <v>10.75</v>
      </c>
      <c r="BUS21" s="33">
        <f t="shared" si="13"/>
        <v>11.75</v>
      </c>
      <c r="BUT21" s="33">
        <f t="shared" si="13"/>
        <v>12.75</v>
      </c>
      <c r="BUU21" s="33">
        <f t="shared" si="13"/>
        <v>13.75</v>
      </c>
    </row>
    <row r="22" spans="1901:1919" x14ac:dyDescent="0.35">
      <c r="BUC22" s="24" t="s">
        <v>258</v>
      </c>
      <c r="BUD22" s="24" t="str">
        <f t="shared" ca="1" si="0"/>
        <v>#VERW</v>
      </c>
      <c r="BUE22" s="24" t="e">
        <f ca="1" xml:space="preserve"> _xlfn.SHEET(#REF!)</f>
        <v>#REF!</v>
      </c>
      <c r="BUG22" s="24" t="e">
        <f>#REF!</f>
        <v>#REF!</v>
      </c>
      <c r="BUH22" s="33">
        <v>0</v>
      </c>
      <c r="BUI22" s="33">
        <v>0</v>
      </c>
      <c r="BUJ22" s="33">
        <v>0</v>
      </c>
      <c r="BUK22" s="33">
        <v>0</v>
      </c>
      <c r="BUL22" s="33">
        <v>0</v>
      </c>
      <c r="BUM22" s="33">
        <v>0</v>
      </c>
      <c r="BUN22" s="33">
        <v>0</v>
      </c>
      <c r="BUO22" s="33">
        <v>0</v>
      </c>
      <c r="BUP22" s="33">
        <v>0</v>
      </c>
      <c r="BUQ22" s="33">
        <v>0</v>
      </c>
      <c r="BUR22" s="33">
        <v>0</v>
      </c>
      <c r="BUS22" s="33">
        <v>0</v>
      </c>
      <c r="BUT22" s="33">
        <v>0</v>
      </c>
      <c r="BUU22" s="33">
        <v>0</v>
      </c>
    </row>
    <row r="23" spans="1901:1919" x14ac:dyDescent="0.35">
      <c r="BUC23" s="24" t="s">
        <v>258</v>
      </c>
      <c r="BUD23" s="24" t="str">
        <f t="shared" ca="1" si="0"/>
        <v>#VERW</v>
      </c>
      <c r="BUE23" s="24" t="e">
        <f ca="1" xml:space="preserve"> _xlfn.SHEET(#REF!)</f>
        <v>#REF!</v>
      </c>
      <c r="BUG23" s="24" t="e">
        <f>#REF!</f>
        <v>#REF!</v>
      </c>
      <c r="BUH23" s="33" t="e">
        <f t="shared" ref="BUH23:BUU23" si="14">IF(BUH4=0,"",BUH4)</f>
        <v>#REF!</v>
      </c>
      <c r="BUI23" s="33" t="e">
        <f t="shared" si="14"/>
        <v>#REF!</v>
      </c>
      <c r="BUJ23" s="33" t="e">
        <f t="shared" si="14"/>
        <v>#REF!</v>
      </c>
      <c r="BUK23" s="33" t="e">
        <f t="shared" si="14"/>
        <v>#REF!</v>
      </c>
      <c r="BUL23" s="33" t="e">
        <f t="shared" si="14"/>
        <v>#REF!</v>
      </c>
      <c r="BUM23" s="33" t="e">
        <f t="shared" si="14"/>
        <v>#REF!</v>
      </c>
      <c r="BUN23" s="33" t="e">
        <f t="shared" si="14"/>
        <v>#REF!</v>
      </c>
      <c r="BUO23" s="33" t="e">
        <f t="shared" si="14"/>
        <v>#REF!</v>
      </c>
      <c r="BUP23" s="33" t="e">
        <f t="shared" si="14"/>
        <v>#REF!</v>
      </c>
      <c r="BUQ23" s="33" t="e">
        <f t="shared" si="14"/>
        <v>#REF!</v>
      </c>
      <c r="BUR23" s="33" t="e">
        <f t="shared" si="14"/>
        <v>#REF!</v>
      </c>
      <c r="BUS23" s="33" t="e">
        <f t="shared" si="14"/>
        <v>#REF!</v>
      </c>
      <c r="BUT23" s="33" t="e">
        <f t="shared" si="14"/>
        <v>#REF!</v>
      </c>
      <c r="BUU23" s="33" t="e">
        <f t="shared" si="14"/>
        <v>#REF!</v>
      </c>
    </row>
    <row r="24" spans="1901:1919" x14ac:dyDescent="0.35">
      <c r="BUC24" s="24" t="s">
        <v>258</v>
      </c>
      <c r="BUD24" s="24" t="str">
        <f t="shared" ca="1" si="0"/>
        <v>#VERW</v>
      </c>
      <c r="BUE24" s="24" t="e">
        <f ca="1" xml:space="preserve"> _xlfn.SHEET(#REF!)</f>
        <v>#REF!</v>
      </c>
      <c r="BUG24" s="24" t="e">
        <f>#REF!</f>
        <v>#REF!</v>
      </c>
      <c r="BUH24" s="34" t="s">
        <v>262</v>
      </c>
      <c r="BUI24" s="34" t="s">
        <v>262</v>
      </c>
      <c r="BUJ24" s="34" t="s">
        <v>262</v>
      </c>
      <c r="BUK24" s="34" t="s">
        <v>262</v>
      </c>
      <c r="BUL24" s="34" t="s">
        <v>262</v>
      </c>
      <c r="BUM24" s="34" t="s">
        <v>262</v>
      </c>
      <c r="BUN24" s="34" t="s">
        <v>262</v>
      </c>
      <c r="BUO24" s="34" t="s">
        <v>262</v>
      </c>
      <c r="BUP24" s="34" t="s">
        <v>262</v>
      </c>
      <c r="BUQ24" s="34" t="s">
        <v>262</v>
      </c>
      <c r="BUR24" s="34" t="s">
        <v>262</v>
      </c>
      <c r="BUS24" s="34" t="s">
        <v>262</v>
      </c>
      <c r="BUT24" s="34" t="s">
        <v>262</v>
      </c>
      <c r="BUU24" s="34" t="s">
        <v>262</v>
      </c>
    </row>
    <row r="25" spans="1901:1919" x14ac:dyDescent="0.35">
      <c r="BUC25" s="24" t="s">
        <v>258</v>
      </c>
      <c r="BUD25" s="24" t="str">
        <f t="shared" ca="1" si="0"/>
        <v>#VERW</v>
      </c>
      <c r="BUE25" s="24" t="e">
        <f ca="1" xml:space="preserve"> _xlfn.SHEET(#REF!)</f>
        <v>#REF!</v>
      </c>
      <c r="BUG25" s="24" t="e">
        <f>#REF!</f>
        <v>#REF!</v>
      </c>
      <c r="BUH25" s="35">
        <f>BUH8-0.23</f>
        <v>0.77</v>
      </c>
      <c r="BUI25" s="35">
        <f t="shared" ref="BUI25:BUU25" si="15">BUI8+0.22</f>
        <v>2.2200000000000002</v>
      </c>
      <c r="BUJ25" s="35">
        <f t="shared" si="15"/>
        <v>3.22</v>
      </c>
      <c r="BUK25" s="35">
        <f t="shared" si="15"/>
        <v>4.22</v>
      </c>
      <c r="BUL25" s="35">
        <f t="shared" si="15"/>
        <v>5.22</v>
      </c>
      <c r="BUM25" s="35">
        <f t="shared" si="15"/>
        <v>6.22</v>
      </c>
      <c r="BUN25" s="35">
        <f t="shared" si="15"/>
        <v>7.22</v>
      </c>
      <c r="BUO25" s="35">
        <f t="shared" si="15"/>
        <v>8.2200000000000006</v>
      </c>
      <c r="BUP25" s="35">
        <f t="shared" si="15"/>
        <v>9.2200000000000006</v>
      </c>
      <c r="BUQ25" s="35">
        <f t="shared" si="15"/>
        <v>10.220000000000001</v>
      </c>
      <c r="BUR25" s="35">
        <f t="shared" si="15"/>
        <v>11.22</v>
      </c>
      <c r="BUS25" s="35">
        <f t="shared" si="15"/>
        <v>12.22</v>
      </c>
      <c r="BUT25" s="35">
        <f t="shared" si="15"/>
        <v>13.22</v>
      </c>
      <c r="BUU25" s="35">
        <f t="shared" si="15"/>
        <v>14.22</v>
      </c>
    </row>
    <row r="26" spans="1901:1919" x14ac:dyDescent="0.35">
      <c r="BUC26" s="24" t="s">
        <v>258</v>
      </c>
      <c r="BUD26" s="24" t="str">
        <f t="shared" ca="1" si="0"/>
        <v>#VERW</v>
      </c>
      <c r="BUE26" s="24" t="e">
        <f ca="1" xml:space="preserve"> _xlfn.SHEET(#REF!)</f>
        <v>#REF!</v>
      </c>
      <c r="BUG26" s="24" t="e">
        <f>#REF!</f>
        <v>#REF!</v>
      </c>
      <c r="BUH26" s="35">
        <v>0</v>
      </c>
      <c r="BUI26" s="35">
        <v>0</v>
      </c>
      <c r="BUJ26" s="35">
        <v>0</v>
      </c>
      <c r="BUK26" s="35">
        <v>0</v>
      </c>
      <c r="BUL26" s="35">
        <v>0</v>
      </c>
      <c r="BUM26" s="35">
        <v>0</v>
      </c>
      <c r="BUN26" s="35">
        <v>0</v>
      </c>
      <c r="BUO26" s="35">
        <v>0</v>
      </c>
      <c r="BUP26" s="35">
        <v>0</v>
      </c>
      <c r="BUQ26" s="35">
        <v>0</v>
      </c>
      <c r="BUR26" s="35">
        <v>0</v>
      </c>
      <c r="BUS26" s="35">
        <v>0</v>
      </c>
      <c r="BUT26" s="35">
        <v>0</v>
      </c>
      <c r="BUU26" s="35">
        <v>0</v>
      </c>
    </row>
    <row r="27" spans="1901:1919" x14ac:dyDescent="0.35">
      <c r="BUC27" s="24" t="s">
        <v>258</v>
      </c>
      <c r="BUD27" s="24" t="str">
        <f t="shared" ca="1" si="0"/>
        <v>#VERW</v>
      </c>
      <c r="BUE27" s="24" t="e">
        <f ca="1" xml:space="preserve"> _xlfn.SHEET(#REF!)</f>
        <v>#REF!</v>
      </c>
      <c r="BUG27" s="24" t="e">
        <f>#REF!</f>
        <v>#REF!</v>
      </c>
      <c r="BUH27" s="36" t="s">
        <v>263</v>
      </c>
      <c r="BUI27" s="36" t="s">
        <v>263</v>
      </c>
      <c r="BUJ27" s="36" t="s">
        <v>263</v>
      </c>
      <c r="BUK27" s="36" t="s">
        <v>263</v>
      </c>
      <c r="BUL27" s="36" t="s">
        <v>263</v>
      </c>
      <c r="BUM27" s="36" t="s">
        <v>263</v>
      </c>
      <c r="BUN27" s="36" t="s">
        <v>263</v>
      </c>
      <c r="BUO27" s="36" t="s">
        <v>263</v>
      </c>
      <c r="BUP27" s="36" t="s">
        <v>263</v>
      </c>
      <c r="BUQ27" s="36" t="s">
        <v>263</v>
      </c>
      <c r="BUR27" s="36" t="s">
        <v>263</v>
      </c>
      <c r="BUS27" s="36" t="s">
        <v>263</v>
      </c>
      <c r="BUT27" s="36" t="s">
        <v>263</v>
      </c>
      <c r="BUU27" s="36" t="s">
        <v>263</v>
      </c>
    </row>
    <row r="28" spans="1901:1919" x14ac:dyDescent="0.35">
      <c r="BUC28" s="24" t="s">
        <v>258</v>
      </c>
      <c r="BUD28" s="24" t="str">
        <f t="shared" ca="1" si="0"/>
        <v>#VERW</v>
      </c>
      <c r="BUE28" s="24" t="e">
        <f ca="1" xml:space="preserve"> _xlfn.SHEET(#REF!)</f>
        <v>#REF!</v>
      </c>
      <c r="BUG28" s="24" t="e">
        <f>#REF!</f>
        <v>#REF!</v>
      </c>
      <c r="BUH28" s="36" t="str">
        <f>CONCATENATE(BUH27," ",BUH29)</f>
        <v>Var 1</v>
      </c>
      <c r="BUI28" s="36" t="str">
        <f t="shared" ref="BUI28:BUU28" si="16">CONCATENATE(BUI27," ",BUI29)</f>
        <v>Var 2</v>
      </c>
      <c r="BUJ28" s="36" t="str">
        <f t="shared" si="16"/>
        <v>Var 3</v>
      </c>
      <c r="BUK28" s="36" t="str">
        <f t="shared" si="16"/>
        <v>Var 4</v>
      </c>
      <c r="BUL28" s="36" t="str">
        <f t="shared" si="16"/>
        <v>Var 5</v>
      </c>
      <c r="BUM28" s="36" t="str">
        <f t="shared" si="16"/>
        <v>Var 6</v>
      </c>
      <c r="BUN28" s="36" t="str">
        <f t="shared" si="16"/>
        <v>Var 7</v>
      </c>
      <c r="BUO28" s="36" t="str">
        <f t="shared" si="16"/>
        <v>Var 8</v>
      </c>
      <c r="BUP28" s="36" t="str">
        <f t="shared" si="16"/>
        <v>Var 9</v>
      </c>
      <c r="BUQ28" s="36" t="str">
        <f t="shared" si="16"/>
        <v>Var 10</v>
      </c>
      <c r="BUR28" s="36" t="str">
        <f t="shared" si="16"/>
        <v>Var 11</v>
      </c>
      <c r="BUS28" s="36" t="str">
        <f t="shared" si="16"/>
        <v>Var 12</v>
      </c>
      <c r="BUT28" s="36" t="str">
        <f t="shared" si="16"/>
        <v>Var 13</v>
      </c>
      <c r="BUU28" s="36" t="str">
        <f t="shared" si="16"/>
        <v>Var 14</v>
      </c>
    </row>
    <row r="29" spans="1901:1919" x14ac:dyDescent="0.35">
      <c r="BUC29" s="24" t="s">
        <v>258</v>
      </c>
      <c r="BUD29" s="24" t="str">
        <f t="shared" ca="1" si="0"/>
        <v>#VERW</v>
      </c>
      <c r="BUE29" s="24" t="e">
        <f ca="1" xml:space="preserve"> _xlfn.SHEET(#REF!)</f>
        <v>#REF!</v>
      </c>
      <c r="BUG29" s="24" t="e">
        <f>#REF!</f>
        <v>#REF!</v>
      </c>
      <c r="BUH29" s="37">
        <f>BUH8</f>
        <v>1</v>
      </c>
      <c r="BUI29" s="37">
        <f t="shared" ref="BUI29:BUU29" si="17">BUI8</f>
        <v>2</v>
      </c>
      <c r="BUJ29" s="37">
        <f t="shared" si="17"/>
        <v>3</v>
      </c>
      <c r="BUK29" s="37">
        <f t="shared" si="17"/>
        <v>4</v>
      </c>
      <c r="BUL29" s="37">
        <f t="shared" si="17"/>
        <v>5</v>
      </c>
      <c r="BUM29" s="37">
        <f t="shared" si="17"/>
        <v>6</v>
      </c>
      <c r="BUN29" s="37">
        <f t="shared" si="17"/>
        <v>7</v>
      </c>
      <c r="BUO29" s="37">
        <f t="shared" si="17"/>
        <v>8</v>
      </c>
      <c r="BUP29" s="37">
        <f t="shared" si="17"/>
        <v>9</v>
      </c>
      <c r="BUQ29" s="37">
        <f t="shared" si="17"/>
        <v>10</v>
      </c>
      <c r="BUR29" s="37">
        <f t="shared" si="17"/>
        <v>11</v>
      </c>
      <c r="BUS29" s="37">
        <f t="shared" si="17"/>
        <v>12</v>
      </c>
      <c r="BUT29" s="37">
        <f t="shared" si="17"/>
        <v>13</v>
      </c>
      <c r="BUU29" s="37">
        <f t="shared" si="17"/>
        <v>14</v>
      </c>
    </row>
    <row r="30" spans="1901:1919" x14ac:dyDescent="0.35">
      <c r="BUC30" s="24" t="s">
        <v>258</v>
      </c>
      <c r="BUD30" s="24" t="str">
        <f t="shared" ca="1" si="0"/>
        <v>#VERW</v>
      </c>
      <c r="BUE30" s="24" t="e">
        <f ca="1" xml:space="preserve"> _xlfn.SHEET(#REF!)</f>
        <v>#REF!</v>
      </c>
      <c r="BUG30" s="24" t="e">
        <f>#REF!</f>
        <v>#REF!</v>
      </c>
      <c r="BUH30" s="38" t="e">
        <f t="shared" ref="BUH30:BUU30" si="18">MAX(BUH3:BUH4)</f>
        <v>#REF!</v>
      </c>
      <c r="BUI30" s="38" t="e">
        <f t="shared" si="18"/>
        <v>#REF!</v>
      </c>
      <c r="BUJ30" s="38" t="e">
        <f t="shared" si="18"/>
        <v>#REF!</v>
      </c>
      <c r="BUK30" s="38" t="e">
        <f t="shared" si="18"/>
        <v>#REF!</v>
      </c>
      <c r="BUL30" s="38" t="e">
        <f t="shared" si="18"/>
        <v>#REF!</v>
      </c>
      <c r="BUM30" s="38" t="e">
        <f t="shared" si="18"/>
        <v>#REF!</v>
      </c>
      <c r="BUN30" s="38" t="e">
        <f t="shared" si="18"/>
        <v>#REF!</v>
      </c>
      <c r="BUO30" s="38" t="e">
        <f t="shared" si="18"/>
        <v>#REF!</v>
      </c>
      <c r="BUP30" s="38" t="e">
        <f t="shared" si="18"/>
        <v>#REF!</v>
      </c>
      <c r="BUQ30" s="38" t="e">
        <f t="shared" si="18"/>
        <v>#REF!</v>
      </c>
      <c r="BUR30" s="38" t="e">
        <f t="shared" si="18"/>
        <v>#REF!</v>
      </c>
      <c r="BUS30" s="38" t="e">
        <f t="shared" si="18"/>
        <v>#REF!</v>
      </c>
      <c r="BUT30" s="38" t="e">
        <f t="shared" si="18"/>
        <v>#REF!</v>
      </c>
      <c r="BUU30" s="38" t="e">
        <f t="shared" si="18"/>
        <v>#REF!</v>
      </c>
    </row>
    <row r="31" spans="1901:1919" x14ac:dyDescent="0.35">
      <c r="BUC31" s="24" t="s">
        <v>258</v>
      </c>
      <c r="BUD31" s="24" t="str">
        <f t="shared" ca="1" si="0"/>
        <v>#VERW</v>
      </c>
      <c r="BUE31" s="24" t="e">
        <f ca="1" xml:space="preserve"> _xlfn.SHEET(#REF!)</f>
        <v>#REF!</v>
      </c>
      <c r="BUG31" s="24" t="e">
        <f>#REF!</f>
        <v>#REF!</v>
      </c>
      <c r="BUH31" s="39" t="e">
        <f t="shared" ref="BUH31:BUU31" si="19">IF(BUH4-BUH3=0,"",BUH4-BUH3)</f>
        <v>#REF!</v>
      </c>
      <c r="BUI31" s="39" t="e">
        <f t="shared" si="19"/>
        <v>#REF!</v>
      </c>
      <c r="BUJ31" s="39" t="e">
        <f t="shared" si="19"/>
        <v>#REF!</v>
      </c>
      <c r="BUK31" s="39" t="e">
        <f t="shared" si="19"/>
        <v>#REF!</v>
      </c>
      <c r="BUL31" s="39" t="e">
        <f t="shared" si="19"/>
        <v>#REF!</v>
      </c>
      <c r="BUM31" s="39" t="e">
        <f t="shared" si="19"/>
        <v>#REF!</v>
      </c>
      <c r="BUN31" s="39" t="e">
        <f t="shared" si="19"/>
        <v>#REF!</v>
      </c>
      <c r="BUO31" s="39" t="e">
        <f t="shared" si="19"/>
        <v>#REF!</v>
      </c>
      <c r="BUP31" s="39" t="e">
        <f t="shared" si="19"/>
        <v>#REF!</v>
      </c>
      <c r="BUQ31" s="39" t="e">
        <f t="shared" si="19"/>
        <v>#REF!</v>
      </c>
      <c r="BUR31" s="39" t="e">
        <f t="shared" si="19"/>
        <v>#REF!</v>
      </c>
      <c r="BUS31" s="39" t="e">
        <f t="shared" si="19"/>
        <v>#REF!</v>
      </c>
      <c r="BUT31" s="39" t="e">
        <f t="shared" si="19"/>
        <v>#REF!</v>
      </c>
      <c r="BUU31" s="39" t="e">
        <f t="shared" si="19"/>
        <v>#REF!</v>
      </c>
    </row>
    <row r="32" spans="1901:1919" x14ac:dyDescent="0.35">
      <c r="BUC32" s="24" t="s">
        <v>266</v>
      </c>
      <c r="BUD32" s="24" t="str">
        <f ca="1">SUBSTITUTE(MID(_xlfn.FORMULATEXT(BUG32),2,FIND("!",_xlfn.FORMULATEXT(BUG32),1)-2), "'","")</f>
        <v>#VERW</v>
      </c>
      <c r="BUE32" s="24" t="e">
        <f ca="1" xml:space="preserve"> _xlfn.SHEET(#REF!)</f>
        <v>#REF!</v>
      </c>
      <c r="BUG32" s="24" t="e">
        <f>#REF!</f>
        <v>#REF!</v>
      </c>
    </row>
    <row r="33" spans="1901:1919" x14ac:dyDescent="0.35">
      <c r="BUC33" s="24" t="s">
        <v>266</v>
      </c>
      <c r="BUD33" s="24" t="str">
        <f t="shared" ref="BUD33:BUD61" ca="1" si="20">SUBSTITUTE(MID(_xlfn.FORMULATEXT(BUG33),2,FIND("!",_xlfn.FORMULATEXT(BUG33),1)-2), "'","")</f>
        <v>#VERW</v>
      </c>
      <c r="BUE33" s="24" t="e">
        <f ca="1" xml:space="preserve"> _xlfn.SHEET(#REF!)</f>
        <v>#REF!</v>
      </c>
      <c r="BUG33" s="24" t="e">
        <f>#REF!</f>
        <v>#REF!</v>
      </c>
      <c r="BUH33" s="24" t="e">
        <f>#REF!</f>
        <v>#REF!</v>
      </c>
      <c r="BUI33" s="24" t="e">
        <f>#REF!</f>
        <v>#REF!</v>
      </c>
      <c r="BUJ33" s="24" t="e">
        <f>#REF!</f>
        <v>#REF!</v>
      </c>
      <c r="BUK33" s="24" t="e">
        <f>#REF!</f>
        <v>#REF!</v>
      </c>
      <c r="BUL33" s="24" t="e">
        <f>#REF!</f>
        <v>#REF!</v>
      </c>
      <c r="BUM33" s="24" t="e">
        <f>#REF!</f>
        <v>#REF!</v>
      </c>
      <c r="BUN33" s="24" t="e">
        <f>#REF!</f>
        <v>#REF!</v>
      </c>
      <c r="BUO33" s="24" t="e">
        <f>#REF!</f>
        <v>#REF!</v>
      </c>
      <c r="BUP33" s="24" t="e">
        <f>#REF!</f>
        <v>#REF!</v>
      </c>
      <c r="BUQ33" s="24" t="e">
        <f>#REF!</f>
        <v>#REF!</v>
      </c>
      <c r="BUR33" s="24" t="e">
        <f>#REF!</f>
        <v>#REF!</v>
      </c>
      <c r="BUS33" s="24" t="e">
        <f>#REF!</f>
        <v>#REF!</v>
      </c>
      <c r="BUT33" s="24" t="e">
        <f>#REF!</f>
        <v>#REF!</v>
      </c>
      <c r="BUU33" s="24" t="e">
        <f>#REF!</f>
        <v>#REF!</v>
      </c>
    </row>
    <row r="34" spans="1901:1919" x14ac:dyDescent="0.35">
      <c r="BUC34" s="24" t="s">
        <v>266</v>
      </c>
      <c r="BUD34" s="24" t="str">
        <f t="shared" ca="1" si="20"/>
        <v>#VERW</v>
      </c>
      <c r="BUE34" s="24" t="e">
        <f ca="1" xml:space="preserve"> _xlfn.SHEET(#REF!)</f>
        <v>#REF!</v>
      </c>
      <c r="BUG34" s="24" t="e">
        <f>#REF!</f>
        <v>#REF!</v>
      </c>
      <c r="BUH34" s="24" t="e">
        <f>#REF!</f>
        <v>#REF!</v>
      </c>
      <c r="BUI34" s="24" t="e">
        <f>#REF!</f>
        <v>#REF!</v>
      </c>
      <c r="BUJ34" s="24" t="e">
        <f>#REF!</f>
        <v>#REF!</v>
      </c>
      <c r="BUK34" s="24" t="e">
        <f>#REF!</f>
        <v>#REF!</v>
      </c>
      <c r="BUL34" s="24" t="e">
        <f>#REF!</f>
        <v>#REF!</v>
      </c>
      <c r="BUM34" s="24" t="e">
        <f>#REF!</f>
        <v>#REF!</v>
      </c>
      <c r="BUN34" s="24" t="e">
        <f>#REF!</f>
        <v>#REF!</v>
      </c>
      <c r="BUO34" s="24" t="e">
        <f>#REF!</f>
        <v>#REF!</v>
      </c>
      <c r="BUP34" s="24" t="e">
        <f>#REF!</f>
        <v>#REF!</v>
      </c>
      <c r="BUQ34" s="24" t="e">
        <f>#REF!</f>
        <v>#REF!</v>
      </c>
      <c r="BUR34" s="24" t="e">
        <f>#REF!</f>
        <v>#REF!</v>
      </c>
      <c r="BUS34" s="24" t="e">
        <f>#REF!</f>
        <v>#REF!</v>
      </c>
      <c r="BUT34" s="24" t="e">
        <f>#REF!</f>
        <v>#REF!</v>
      </c>
      <c r="BUU34" s="24" t="e">
        <f>#REF!</f>
        <v>#REF!</v>
      </c>
    </row>
    <row r="35" spans="1901:1919" x14ac:dyDescent="0.35">
      <c r="BUC35" s="24" t="s">
        <v>266</v>
      </c>
      <c r="BUD35" s="24" t="str">
        <f t="shared" ca="1" si="20"/>
        <v>#VERW</v>
      </c>
      <c r="BUE35" s="24" t="e">
        <f ca="1" xml:space="preserve"> _xlfn.SHEET(#REF!)</f>
        <v>#REF!</v>
      </c>
      <c r="BUG35" s="24" t="e">
        <f>#REF!</f>
        <v>#REF!</v>
      </c>
      <c r="BUH35" s="27" t="s">
        <v>259</v>
      </c>
    </row>
    <row r="36" spans="1901:1919" x14ac:dyDescent="0.35">
      <c r="BUC36" s="24" t="s">
        <v>266</v>
      </c>
      <c r="BUD36" s="24" t="str">
        <f t="shared" ca="1" si="20"/>
        <v>#VERW</v>
      </c>
      <c r="BUE36" s="24" t="e">
        <f ca="1" xml:space="preserve"> _xlfn.SHEET(#REF!)</f>
        <v>#REF!</v>
      </c>
      <c r="BUG36" s="24" t="e">
        <f>#REF!</f>
        <v>#REF!</v>
      </c>
      <c r="BUH36" s="28" t="s">
        <v>79</v>
      </c>
      <c r="BUI36" s="28" t="s">
        <v>79</v>
      </c>
      <c r="BUJ36" s="28" t="s">
        <v>79</v>
      </c>
      <c r="BUK36" s="28" t="s">
        <v>79</v>
      </c>
      <c r="BUL36" s="28" t="s">
        <v>79</v>
      </c>
      <c r="BUM36" s="28" t="s">
        <v>79</v>
      </c>
      <c r="BUN36" s="28" t="s">
        <v>79</v>
      </c>
      <c r="BUO36" s="28" t="s">
        <v>79</v>
      </c>
      <c r="BUP36" s="28" t="s">
        <v>79</v>
      </c>
      <c r="BUQ36" s="28" t="s">
        <v>79</v>
      </c>
      <c r="BUR36" s="28" t="s">
        <v>79</v>
      </c>
      <c r="BUS36" s="28" t="s">
        <v>79</v>
      </c>
      <c r="BUT36" s="28" t="s">
        <v>79</v>
      </c>
      <c r="BUU36" s="28" t="s">
        <v>79</v>
      </c>
    </row>
    <row r="37" spans="1901:1919" x14ac:dyDescent="0.35">
      <c r="BUC37" s="24" t="s">
        <v>266</v>
      </c>
      <c r="BUD37" s="24" t="str">
        <f t="shared" ca="1" si="20"/>
        <v>#VERW</v>
      </c>
      <c r="BUE37" s="24" t="e">
        <f ca="1" xml:space="preserve"> _xlfn.SHEET(#REF!)</f>
        <v>#REF!</v>
      </c>
      <c r="BUG37" s="24" t="e">
        <f>#REF!</f>
        <v>#REF!</v>
      </c>
      <c r="BUH37" s="28" t="str">
        <f>CONCATENATE(BUH36," ",BUH38)</f>
        <v>Green 1</v>
      </c>
      <c r="BUI37" s="28" t="str">
        <f t="shared" ref="BUI37:BUU37" si="21">CONCATENATE(BUI36," ",BUI38)</f>
        <v>Green 2</v>
      </c>
      <c r="BUJ37" s="28" t="str">
        <f t="shared" si="21"/>
        <v>Green 3</v>
      </c>
      <c r="BUK37" s="28" t="str">
        <f t="shared" si="21"/>
        <v>Green 4</v>
      </c>
      <c r="BUL37" s="28" t="str">
        <f t="shared" si="21"/>
        <v>Green 5</v>
      </c>
      <c r="BUM37" s="28" t="str">
        <f t="shared" si="21"/>
        <v>Green 6</v>
      </c>
      <c r="BUN37" s="28" t="str">
        <f t="shared" si="21"/>
        <v>Green 7</v>
      </c>
      <c r="BUO37" s="28" t="str">
        <f t="shared" si="21"/>
        <v>Green 8</v>
      </c>
      <c r="BUP37" s="28" t="str">
        <f t="shared" si="21"/>
        <v>Green 9</v>
      </c>
      <c r="BUQ37" s="28" t="str">
        <f t="shared" si="21"/>
        <v>Green 10</v>
      </c>
      <c r="BUR37" s="28" t="str">
        <f t="shared" si="21"/>
        <v>Green 11</v>
      </c>
      <c r="BUS37" s="28" t="str">
        <f t="shared" si="21"/>
        <v>Green 12</v>
      </c>
      <c r="BUT37" s="28" t="str">
        <f t="shared" si="21"/>
        <v>Green 13</v>
      </c>
      <c r="BUU37" s="28" t="str">
        <f t="shared" si="21"/>
        <v>Green 14</v>
      </c>
    </row>
    <row r="38" spans="1901:1919" x14ac:dyDescent="0.35">
      <c r="BUC38" s="24" t="s">
        <v>266</v>
      </c>
      <c r="BUD38" s="24" t="str">
        <f t="shared" ca="1" si="20"/>
        <v>#VERW</v>
      </c>
      <c r="BUE38" s="24" t="e">
        <f ca="1" xml:space="preserve"> _xlfn.SHEET(#REF!)</f>
        <v>#REF!</v>
      </c>
      <c r="BUG38" s="24" t="e">
        <f>#REF!</f>
        <v>#REF!</v>
      </c>
      <c r="BUH38" s="29">
        <v>1</v>
      </c>
      <c r="BUI38" s="29">
        <f t="shared" ref="BUI38:BUU38" si="22">BUH38+1</f>
        <v>2</v>
      </c>
      <c r="BUJ38" s="29">
        <f t="shared" si="22"/>
        <v>3</v>
      </c>
      <c r="BUK38" s="29">
        <f t="shared" si="22"/>
        <v>4</v>
      </c>
      <c r="BUL38" s="29">
        <f t="shared" si="22"/>
        <v>5</v>
      </c>
      <c r="BUM38" s="29">
        <f t="shared" si="22"/>
        <v>6</v>
      </c>
      <c r="BUN38" s="29">
        <f t="shared" si="22"/>
        <v>7</v>
      </c>
      <c r="BUO38" s="29">
        <f t="shared" si="22"/>
        <v>8</v>
      </c>
      <c r="BUP38" s="29">
        <f t="shared" si="22"/>
        <v>9</v>
      </c>
      <c r="BUQ38" s="29">
        <f t="shared" si="22"/>
        <v>10</v>
      </c>
      <c r="BUR38" s="29">
        <f t="shared" si="22"/>
        <v>11</v>
      </c>
      <c r="BUS38" s="29">
        <f t="shared" si="22"/>
        <v>12</v>
      </c>
      <c r="BUT38" s="29">
        <f t="shared" si="22"/>
        <v>13</v>
      </c>
      <c r="BUU38" s="29">
        <f t="shared" si="22"/>
        <v>14</v>
      </c>
    </row>
    <row r="39" spans="1901:1919" x14ac:dyDescent="0.35">
      <c r="BUC39" s="24" t="s">
        <v>266</v>
      </c>
      <c r="BUD39" s="24" t="str">
        <f t="shared" ca="1" si="20"/>
        <v>#VERW</v>
      </c>
      <c r="BUE39" s="24" t="e">
        <f ca="1" xml:space="preserve"> _xlfn.SHEET(#REF!)</f>
        <v>#REF!</v>
      </c>
      <c r="BUG39" s="24" t="e">
        <f>#REF!</f>
        <v>#REF!</v>
      </c>
      <c r="BUH39" s="29">
        <f>BUH38</f>
        <v>1</v>
      </c>
      <c r="BUI39" s="29">
        <f t="shared" ref="BUI39:BUU39" si="23">BUI38</f>
        <v>2</v>
      </c>
      <c r="BUJ39" s="29">
        <f t="shared" si="23"/>
        <v>3</v>
      </c>
      <c r="BUK39" s="29">
        <f t="shared" si="23"/>
        <v>4</v>
      </c>
      <c r="BUL39" s="29">
        <f t="shared" si="23"/>
        <v>5</v>
      </c>
      <c r="BUM39" s="29">
        <f t="shared" si="23"/>
        <v>6</v>
      </c>
      <c r="BUN39" s="29">
        <f t="shared" si="23"/>
        <v>7</v>
      </c>
      <c r="BUO39" s="29">
        <f t="shared" si="23"/>
        <v>8</v>
      </c>
      <c r="BUP39" s="29">
        <f t="shared" si="23"/>
        <v>9</v>
      </c>
      <c r="BUQ39" s="29">
        <f t="shared" si="23"/>
        <v>10</v>
      </c>
      <c r="BUR39" s="29">
        <f t="shared" si="23"/>
        <v>11</v>
      </c>
      <c r="BUS39" s="29">
        <f t="shared" si="23"/>
        <v>12</v>
      </c>
      <c r="BUT39" s="29">
        <f t="shared" si="23"/>
        <v>13</v>
      </c>
      <c r="BUU39" s="29">
        <f t="shared" si="23"/>
        <v>14</v>
      </c>
    </row>
    <row r="40" spans="1901:1919" x14ac:dyDescent="0.35">
      <c r="BUC40" s="24" t="s">
        <v>266</v>
      </c>
      <c r="BUD40" s="24" t="str">
        <f t="shared" ca="1" si="20"/>
        <v>#VERW</v>
      </c>
      <c r="BUE40" s="24" t="e">
        <f ca="1" xml:space="preserve"> _xlfn.SHEET(#REF!)</f>
        <v>#REF!</v>
      </c>
      <c r="BUG40" s="24" t="e">
        <f>#REF!</f>
        <v>#REF!</v>
      </c>
      <c r="BUH40" s="29" t="e">
        <f t="shared" ref="BUH40:BUU40" si="24">IF(BUH34&gt;BUH33,BUH33,0)</f>
        <v>#REF!</v>
      </c>
      <c r="BUI40" s="29" t="e">
        <f t="shared" si="24"/>
        <v>#REF!</v>
      </c>
      <c r="BUJ40" s="29" t="e">
        <f t="shared" si="24"/>
        <v>#REF!</v>
      </c>
      <c r="BUK40" s="29" t="e">
        <f t="shared" si="24"/>
        <v>#REF!</v>
      </c>
      <c r="BUL40" s="29" t="e">
        <f t="shared" si="24"/>
        <v>#REF!</v>
      </c>
      <c r="BUM40" s="29" t="e">
        <f t="shared" si="24"/>
        <v>#REF!</v>
      </c>
      <c r="BUN40" s="29" t="e">
        <f t="shared" si="24"/>
        <v>#REF!</v>
      </c>
      <c r="BUO40" s="29" t="e">
        <f t="shared" si="24"/>
        <v>#REF!</v>
      </c>
      <c r="BUP40" s="29" t="e">
        <f t="shared" si="24"/>
        <v>#REF!</v>
      </c>
      <c r="BUQ40" s="29" t="e">
        <f t="shared" si="24"/>
        <v>#REF!</v>
      </c>
      <c r="BUR40" s="29" t="e">
        <f t="shared" si="24"/>
        <v>#REF!</v>
      </c>
      <c r="BUS40" s="29" t="e">
        <f t="shared" si="24"/>
        <v>#REF!</v>
      </c>
      <c r="BUT40" s="29" t="e">
        <f t="shared" si="24"/>
        <v>#REF!</v>
      </c>
      <c r="BUU40" s="29" t="e">
        <f t="shared" si="24"/>
        <v>#REF!</v>
      </c>
    </row>
    <row r="41" spans="1901:1919" x14ac:dyDescent="0.35">
      <c r="BUC41" s="24" t="s">
        <v>266</v>
      </c>
      <c r="BUD41" s="24" t="str">
        <f t="shared" ca="1" si="20"/>
        <v>#VERW</v>
      </c>
      <c r="BUE41" s="24" t="e">
        <f ca="1" xml:space="preserve"> _xlfn.SHEET(#REF!)</f>
        <v>#REF!</v>
      </c>
      <c r="BUG41" s="24" t="e">
        <f>#REF!</f>
        <v>#REF!</v>
      </c>
      <c r="BUH41" s="29" t="e">
        <f t="shared" ref="BUH41:BUU41" si="25">IF(BUH34&gt;BUH33,BUH34,0)</f>
        <v>#REF!</v>
      </c>
      <c r="BUI41" s="29" t="e">
        <f t="shared" si="25"/>
        <v>#REF!</v>
      </c>
      <c r="BUJ41" s="29" t="e">
        <f t="shared" si="25"/>
        <v>#REF!</v>
      </c>
      <c r="BUK41" s="29" t="e">
        <f t="shared" si="25"/>
        <v>#REF!</v>
      </c>
      <c r="BUL41" s="29" t="e">
        <f t="shared" si="25"/>
        <v>#REF!</v>
      </c>
      <c r="BUM41" s="29" t="e">
        <f t="shared" si="25"/>
        <v>#REF!</v>
      </c>
      <c r="BUN41" s="29" t="e">
        <f t="shared" si="25"/>
        <v>#REF!</v>
      </c>
      <c r="BUO41" s="29" t="e">
        <f t="shared" si="25"/>
        <v>#REF!</v>
      </c>
      <c r="BUP41" s="29" t="e">
        <f t="shared" si="25"/>
        <v>#REF!</v>
      </c>
      <c r="BUQ41" s="29" t="e">
        <f t="shared" si="25"/>
        <v>#REF!</v>
      </c>
      <c r="BUR41" s="29" t="e">
        <f t="shared" si="25"/>
        <v>#REF!</v>
      </c>
      <c r="BUS41" s="29" t="e">
        <f t="shared" si="25"/>
        <v>#REF!</v>
      </c>
      <c r="BUT41" s="29" t="e">
        <f t="shared" si="25"/>
        <v>#REF!</v>
      </c>
      <c r="BUU41" s="29" t="e">
        <f t="shared" si="25"/>
        <v>#REF!</v>
      </c>
    </row>
    <row r="42" spans="1901:1919" x14ac:dyDescent="0.35">
      <c r="BUC42" s="24" t="s">
        <v>266</v>
      </c>
      <c r="BUD42" s="24" t="str">
        <f t="shared" ca="1" si="20"/>
        <v>#VERW</v>
      </c>
      <c r="BUE42" s="24" t="e">
        <f ca="1" xml:space="preserve"> _xlfn.SHEET(#REF!)</f>
        <v>#REF!</v>
      </c>
      <c r="BUG42" s="24" t="e">
        <f>#REF!</f>
        <v>#REF!</v>
      </c>
      <c r="BUH42" s="30" t="s">
        <v>260</v>
      </c>
      <c r="BUI42" s="30" t="s">
        <v>260</v>
      </c>
      <c r="BUJ42" s="30" t="s">
        <v>260</v>
      </c>
      <c r="BUK42" s="30" t="s">
        <v>260</v>
      </c>
      <c r="BUL42" s="30" t="s">
        <v>260</v>
      </c>
      <c r="BUM42" s="30" t="s">
        <v>260</v>
      </c>
      <c r="BUN42" s="30" t="s">
        <v>260</v>
      </c>
      <c r="BUO42" s="30" t="s">
        <v>260</v>
      </c>
      <c r="BUP42" s="30" t="s">
        <v>260</v>
      </c>
      <c r="BUQ42" s="30" t="s">
        <v>260</v>
      </c>
      <c r="BUR42" s="30" t="s">
        <v>260</v>
      </c>
      <c r="BUS42" s="30" t="s">
        <v>260</v>
      </c>
      <c r="BUT42" s="30" t="s">
        <v>260</v>
      </c>
      <c r="BUU42" s="30" t="s">
        <v>260</v>
      </c>
    </row>
    <row r="43" spans="1901:1919" x14ac:dyDescent="0.35">
      <c r="BUC43" s="24" t="s">
        <v>266</v>
      </c>
      <c r="BUD43" s="24" t="str">
        <f t="shared" ca="1" si="20"/>
        <v>#VERW</v>
      </c>
      <c r="BUE43" s="24" t="e">
        <f ca="1" xml:space="preserve"> _xlfn.SHEET(#REF!)</f>
        <v>#REF!</v>
      </c>
      <c r="BUG43" s="24" t="e">
        <f>#REF!</f>
        <v>#REF!</v>
      </c>
      <c r="BUH43" s="30" t="str">
        <f>CONCATENATE(BUH42," ",BUH44)</f>
        <v>Red 1</v>
      </c>
      <c r="BUI43" s="30" t="str">
        <f t="shared" ref="BUI43:BUU43" si="26">CONCATENATE(BUI42," ",BUI44)</f>
        <v>Red 2</v>
      </c>
      <c r="BUJ43" s="30" t="str">
        <f t="shared" si="26"/>
        <v>Red 3</v>
      </c>
      <c r="BUK43" s="30" t="str">
        <f t="shared" si="26"/>
        <v>Red 4</v>
      </c>
      <c r="BUL43" s="30" t="str">
        <f t="shared" si="26"/>
        <v>Red 5</v>
      </c>
      <c r="BUM43" s="30" t="str">
        <f t="shared" si="26"/>
        <v>Red 6</v>
      </c>
      <c r="BUN43" s="30" t="str">
        <f t="shared" si="26"/>
        <v>Red 7</v>
      </c>
      <c r="BUO43" s="30" t="str">
        <f t="shared" si="26"/>
        <v>Red 8</v>
      </c>
      <c r="BUP43" s="30" t="str">
        <f t="shared" si="26"/>
        <v>Red 9</v>
      </c>
      <c r="BUQ43" s="30" t="str">
        <f t="shared" si="26"/>
        <v>Red 10</v>
      </c>
      <c r="BUR43" s="30" t="str">
        <f t="shared" si="26"/>
        <v>Red 11</v>
      </c>
      <c r="BUS43" s="30" t="str">
        <f t="shared" si="26"/>
        <v>Red 12</v>
      </c>
      <c r="BUT43" s="30" t="str">
        <f t="shared" si="26"/>
        <v>Red 13</v>
      </c>
      <c r="BUU43" s="30" t="str">
        <f t="shared" si="26"/>
        <v>Red 14</v>
      </c>
    </row>
    <row r="44" spans="1901:1919" x14ac:dyDescent="0.35">
      <c r="BUC44" s="24" t="s">
        <v>266</v>
      </c>
      <c r="BUD44" s="24" t="str">
        <f t="shared" ca="1" si="20"/>
        <v>#VERW</v>
      </c>
      <c r="BUE44" s="24" t="e">
        <f ca="1" xml:space="preserve"> _xlfn.SHEET(#REF!)</f>
        <v>#REF!</v>
      </c>
      <c r="BUG44" s="24" t="e">
        <f>#REF!</f>
        <v>#REF!</v>
      </c>
      <c r="BUH44" s="31">
        <f>BUH38</f>
        <v>1</v>
      </c>
      <c r="BUI44" s="31">
        <f t="shared" ref="BUI44:BUU44" si="27">BUI38</f>
        <v>2</v>
      </c>
      <c r="BUJ44" s="31">
        <f t="shared" si="27"/>
        <v>3</v>
      </c>
      <c r="BUK44" s="31">
        <f t="shared" si="27"/>
        <v>4</v>
      </c>
      <c r="BUL44" s="31">
        <f t="shared" si="27"/>
        <v>5</v>
      </c>
      <c r="BUM44" s="31">
        <f t="shared" si="27"/>
        <v>6</v>
      </c>
      <c r="BUN44" s="31">
        <f t="shared" si="27"/>
        <v>7</v>
      </c>
      <c r="BUO44" s="31">
        <f t="shared" si="27"/>
        <v>8</v>
      </c>
      <c r="BUP44" s="31">
        <f t="shared" si="27"/>
        <v>9</v>
      </c>
      <c r="BUQ44" s="31">
        <f t="shared" si="27"/>
        <v>10</v>
      </c>
      <c r="BUR44" s="31">
        <f t="shared" si="27"/>
        <v>11</v>
      </c>
      <c r="BUS44" s="31">
        <f t="shared" si="27"/>
        <v>12</v>
      </c>
      <c r="BUT44" s="31">
        <f t="shared" si="27"/>
        <v>13</v>
      </c>
      <c r="BUU44" s="31">
        <f t="shared" si="27"/>
        <v>14</v>
      </c>
    </row>
    <row r="45" spans="1901:1919" x14ac:dyDescent="0.35">
      <c r="BUC45" s="24" t="s">
        <v>266</v>
      </c>
      <c r="BUD45" s="24" t="str">
        <f t="shared" ca="1" si="20"/>
        <v>#VERW</v>
      </c>
      <c r="BUE45" s="24" t="e">
        <f ca="1" xml:space="preserve"> _xlfn.SHEET(#REF!)</f>
        <v>#REF!</v>
      </c>
      <c r="BUG45" s="24" t="e">
        <f>#REF!</f>
        <v>#REF!</v>
      </c>
      <c r="BUH45" s="31">
        <f>BUH38</f>
        <v>1</v>
      </c>
      <c r="BUI45" s="31">
        <f t="shared" ref="BUI45:BUU45" si="28">BUI38</f>
        <v>2</v>
      </c>
      <c r="BUJ45" s="31">
        <f t="shared" si="28"/>
        <v>3</v>
      </c>
      <c r="BUK45" s="31">
        <f t="shared" si="28"/>
        <v>4</v>
      </c>
      <c r="BUL45" s="31">
        <f t="shared" si="28"/>
        <v>5</v>
      </c>
      <c r="BUM45" s="31">
        <f t="shared" si="28"/>
        <v>6</v>
      </c>
      <c r="BUN45" s="31">
        <f t="shared" si="28"/>
        <v>7</v>
      </c>
      <c r="BUO45" s="31">
        <f t="shared" si="28"/>
        <v>8</v>
      </c>
      <c r="BUP45" s="31">
        <f t="shared" si="28"/>
        <v>9</v>
      </c>
      <c r="BUQ45" s="31">
        <f t="shared" si="28"/>
        <v>10</v>
      </c>
      <c r="BUR45" s="31">
        <f t="shared" si="28"/>
        <v>11</v>
      </c>
      <c r="BUS45" s="31">
        <f t="shared" si="28"/>
        <v>12</v>
      </c>
      <c r="BUT45" s="31">
        <f t="shared" si="28"/>
        <v>13</v>
      </c>
      <c r="BUU45" s="31">
        <f t="shared" si="28"/>
        <v>14</v>
      </c>
    </row>
    <row r="46" spans="1901:1919" x14ac:dyDescent="0.35">
      <c r="BUC46" s="24" t="s">
        <v>266</v>
      </c>
      <c r="BUD46" s="24" t="str">
        <f t="shared" ca="1" si="20"/>
        <v>#VERW</v>
      </c>
      <c r="BUE46" s="24" t="e">
        <f ca="1" xml:space="preserve"> _xlfn.SHEET(#REF!)</f>
        <v>#REF!</v>
      </c>
      <c r="BUG46" s="24" t="e">
        <f>#REF!</f>
        <v>#REF!</v>
      </c>
      <c r="BUH46" s="31" t="e">
        <f t="shared" ref="BUH46:BUU46" si="29">IF(BUH33&gt;BUH34,BUH33,0)</f>
        <v>#REF!</v>
      </c>
      <c r="BUI46" s="31" t="e">
        <f t="shared" si="29"/>
        <v>#REF!</v>
      </c>
      <c r="BUJ46" s="31" t="e">
        <f t="shared" si="29"/>
        <v>#REF!</v>
      </c>
      <c r="BUK46" s="31" t="e">
        <f t="shared" si="29"/>
        <v>#REF!</v>
      </c>
      <c r="BUL46" s="31" t="e">
        <f t="shared" si="29"/>
        <v>#REF!</v>
      </c>
      <c r="BUM46" s="31" t="e">
        <f t="shared" si="29"/>
        <v>#REF!</v>
      </c>
      <c r="BUN46" s="31" t="e">
        <f t="shared" si="29"/>
        <v>#REF!</v>
      </c>
      <c r="BUO46" s="31" t="e">
        <f t="shared" si="29"/>
        <v>#REF!</v>
      </c>
      <c r="BUP46" s="31" t="e">
        <f t="shared" si="29"/>
        <v>#REF!</v>
      </c>
      <c r="BUQ46" s="31" t="e">
        <f t="shared" si="29"/>
        <v>#REF!</v>
      </c>
      <c r="BUR46" s="31" t="e">
        <f t="shared" si="29"/>
        <v>#REF!</v>
      </c>
      <c r="BUS46" s="31" t="e">
        <f t="shared" si="29"/>
        <v>#REF!</v>
      </c>
      <c r="BUT46" s="31" t="e">
        <f t="shared" si="29"/>
        <v>#REF!</v>
      </c>
      <c r="BUU46" s="31" t="e">
        <f t="shared" si="29"/>
        <v>#REF!</v>
      </c>
    </row>
    <row r="47" spans="1901:1919" x14ac:dyDescent="0.35">
      <c r="BUC47" s="24" t="s">
        <v>266</v>
      </c>
      <c r="BUD47" s="24" t="str">
        <f t="shared" ca="1" si="20"/>
        <v>#VERW</v>
      </c>
      <c r="BUE47" s="24" t="e">
        <f ca="1" xml:space="preserve"> _xlfn.SHEET(#REF!)</f>
        <v>#REF!</v>
      </c>
      <c r="BUG47" s="24" t="e">
        <f>#REF!</f>
        <v>#REF!</v>
      </c>
      <c r="BUH47" s="31" t="e">
        <f t="shared" ref="BUH47:BUU47" si="30">IF(BUH33&gt;BUH34,BUH34,0)</f>
        <v>#REF!</v>
      </c>
      <c r="BUI47" s="31" t="e">
        <f t="shared" si="30"/>
        <v>#REF!</v>
      </c>
      <c r="BUJ47" s="31" t="e">
        <f t="shared" si="30"/>
        <v>#REF!</v>
      </c>
      <c r="BUK47" s="31" t="e">
        <f t="shared" si="30"/>
        <v>#REF!</v>
      </c>
      <c r="BUL47" s="31" t="e">
        <f t="shared" si="30"/>
        <v>#REF!</v>
      </c>
      <c r="BUM47" s="31" t="e">
        <f t="shared" si="30"/>
        <v>#REF!</v>
      </c>
      <c r="BUN47" s="31" t="e">
        <f t="shared" si="30"/>
        <v>#REF!</v>
      </c>
      <c r="BUO47" s="31" t="e">
        <f t="shared" si="30"/>
        <v>#REF!</v>
      </c>
      <c r="BUP47" s="31" t="e">
        <f t="shared" si="30"/>
        <v>#REF!</v>
      </c>
      <c r="BUQ47" s="31" t="e">
        <f t="shared" si="30"/>
        <v>#REF!</v>
      </c>
      <c r="BUR47" s="31" t="e">
        <f t="shared" si="30"/>
        <v>#REF!</v>
      </c>
      <c r="BUS47" s="31" t="e">
        <f t="shared" si="30"/>
        <v>#REF!</v>
      </c>
      <c r="BUT47" s="31" t="e">
        <f t="shared" si="30"/>
        <v>#REF!</v>
      </c>
      <c r="BUU47" s="31" t="e">
        <f t="shared" si="30"/>
        <v>#REF!</v>
      </c>
    </row>
    <row r="48" spans="1901:1919" x14ac:dyDescent="0.35">
      <c r="BUC48" s="24" t="s">
        <v>266</v>
      </c>
      <c r="BUD48" s="24" t="str">
        <f t="shared" ca="1" si="20"/>
        <v>#VERW</v>
      </c>
      <c r="BUE48" s="24" t="e">
        <f ca="1" xml:space="preserve"> _xlfn.SHEET(#REF!)</f>
        <v>#REF!</v>
      </c>
      <c r="BUG48" s="24" t="e">
        <f>#REF!</f>
        <v>#REF!</v>
      </c>
      <c r="BUH48" s="32" t="s">
        <v>261</v>
      </c>
      <c r="BUI48" s="32" t="s">
        <v>261</v>
      </c>
      <c r="BUJ48" s="32" t="s">
        <v>261</v>
      </c>
      <c r="BUK48" s="32" t="s">
        <v>261</v>
      </c>
      <c r="BUL48" s="32" t="s">
        <v>261</v>
      </c>
      <c r="BUM48" s="32" t="s">
        <v>261</v>
      </c>
      <c r="BUN48" s="32" t="s">
        <v>261</v>
      </c>
      <c r="BUO48" s="32" t="s">
        <v>261</v>
      </c>
      <c r="BUP48" s="32" t="s">
        <v>261</v>
      </c>
      <c r="BUQ48" s="32" t="s">
        <v>261</v>
      </c>
      <c r="BUR48" s="32" t="s">
        <v>261</v>
      </c>
      <c r="BUS48" s="32" t="s">
        <v>261</v>
      </c>
      <c r="BUT48" s="32" t="s">
        <v>261</v>
      </c>
      <c r="BUU48" s="32" t="s">
        <v>261</v>
      </c>
    </row>
    <row r="49" spans="1901:1919" x14ac:dyDescent="0.35">
      <c r="BUC49" s="24" t="s">
        <v>266</v>
      </c>
      <c r="BUD49" s="24" t="str">
        <f t="shared" ca="1" si="20"/>
        <v>#VERW</v>
      </c>
      <c r="BUE49" s="24" t="e">
        <f ca="1" xml:space="preserve"> _xlfn.SHEET(#REF!)</f>
        <v>#REF!</v>
      </c>
      <c r="BUG49" s="24" t="e">
        <f>#REF!</f>
        <v>#REF!</v>
      </c>
      <c r="BUH49" s="32" t="str">
        <f>CONCATENATE(BUH48," ",BUH38)</f>
        <v>Actual 1</v>
      </c>
      <c r="BUI49" s="32" t="str">
        <f t="shared" ref="BUI49:BUU49" si="31">CONCATENATE(BUI48," ",BUI38)</f>
        <v>Actual 2</v>
      </c>
      <c r="BUJ49" s="32" t="str">
        <f t="shared" si="31"/>
        <v>Actual 3</v>
      </c>
      <c r="BUK49" s="32" t="str">
        <f t="shared" si="31"/>
        <v>Actual 4</v>
      </c>
      <c r="BUL49" s="32" t="str">
        <f t="shared" si="31"/>
        <v>Actual 5</v>
      </c>
      <c r="BUM49" s="32" t="str">
        <f t="shared" si="31"/>
        <v>Actual 6</v>
      </c>
      <c r="BUN49" s="32" t="str">
        <f t="shared" si="31"/>
        <v>Actual 7</v>
      </c>
      <c r="BUO49" s="32" t="str">
        <f t="shared" si="31"/>
        <v>Actual 8</v>
      </c>
      <c r="BUP49" s="32" t="str">
        <f t="shared" si="31"/>
        <v>Actual 9</v>
      </c>
      <c r="BUQ49" s="32" t="str">
        <f t="shared" si="31"/>
        <v>Actual 10</v>
      </c>
      <c r="BUR49" s="32" t="str">
        <f t="shared" si="31"/>
        <v>Actual 11</v>
      </c>
      <c r="BUS49" s="32" t="str">
        <f t="shared" si="31"/>
        <v>Actual 12</v>
      </c>
      <c r="BUT49" s="32" t="str">
        <f t="shared" si="31"/>
        <v>Actual 13</v>
      </c>
      <c r="BUU49" s="32" t="str">
        <f t="shared" si="31"/>
        <v>Actual 14</v>
      </c>
    </row>
    <row r="50" spans="1901:1919" x14ac:dyDescent="0.35">
      <c r="BUC50" s="24" t="s">
        <v>266</v>
      </c>
      <c r="BUD50" s="24" t="str">
        <f t="shared" ca="1" si="20"/>
        <v>#VERW</v>
      </c>
      <c r="BUE50" s="24" t="e">
        <f ca="1" xml:space="preserve"> _xlfn.SHEET(#REF!)</f>
        <v>#REF!</v>
      </c>
      <c r="BUG50" s="24" t="e">
        <f>#REF!</f>
        <v>#REF!</v>
      </c>
      <c r="BUH50" s="33">
        <f>BUH38-0.25</f>
        <v>0.75</v>
      </c>
      <c r="BUI50" s="33">
        <f t="shared" ref="BUI50:BUU50" si="32">BUI38-0.25</f>
        <v>1.75</v>
      </c>
      <c r="BUJ50" s="33">
        <f t="shared" si="32"/>
        <v>2.75</v>
      </c>
      <c r="BUK50" s="33">
        <f t="shared" si="32"/>
        <v>3.75</v>
      </c>
      <c r="BUL50" s="33">
        <f t="shared" si="32"/>
        <v>4.75</v>
      </c>
      <c r="BUM50" s="33">
        <f t="shared" si="32"/>
        <v>5.75</v>
      </c>
      <c r="BUN50" s="33">
        <f t="shared" si="32"/>
        <v>6.75</v>
      </c>
      <c r="BUO50" s="33">
        <f t="shared" si="32"/>
        <v>7.75</v>
      </c>
      <c r="BUP50" s="33">
        <f t="shared" si="32"/>
        <v>8.75</v>
      </c>
      <c r="BUQ50" s="33">
        <f t="shared" si="32"/>
        <v>9.75</v>
      </c>
      <c r="BUR50" s="33">
        <f t="shared" si="32"/>
        <v>10.75</v>
      </c>
      <c r="BUS50" s="33">
        <f t="shared" si="32"/>
        <v>11.75</v>
      </c>
      <c r="BUT50" s="33">
        <f t="shared" si="32"/>
        <v>12.75</v>
      </c>
      <c r="BUU50" s="33">
        <f t="shared" si="32"/>
        <v>13.75</v>
      </c>
    </row>
    <row r="51" spans="1901:1919" x14ac:dyDescent="0.35">
      <c r="BUC51" s="24" t="s">
        <v>266</v>
      </c>
      <c r="BUD51" s="24" t="str">
        <f t="shared" ca="1" si="20"/>
        <v>#VERW</v>
      </c>
      <c r="BUE51" s="24" t="e">
        <f ca="1" xml:space="preserve"> _xlfn.SHEET(#REF!)</f>
        <v>#REF!</v>
      </c>
      <c r="BUG51" s="24" t="e">
        <f>#REF!</f>
        <v>#REF!</v>
      </c>
      <c r="BUH51" s="33">
        <f>BUH38-0.25</f>
        <v>0.75</v>
      </c>
      <c r="BUI51" s="33">
        <f t="shared" ref="BUI51:BUU51" si="33">BUI38-0.25</f>
        <v>1.75</v>
      </c>
      <c r="BUJ51" s="33">
        <f t="shared" si="33"/>
        <v>2.75</v>
      </c>
      <c r="BUK51" s="33">
        <f t="shared" si="33"/>
        <v>3.75</v>
      </c>
      <c r="BUL51" s="33">
        <f t="shared" si="33"/>
        <v>4.75</v>
      </c>
      <c r="BUM51" s="33">
        <f t="shared" si="33"/>
        <v>5.75</v>
      </c>
      <c r="BUN51" s="33">
        <f t="shared" si="33"/>
        <v>6.75</v>
      </c>
      <c r="BUO51" s="33">
        <f t="shared" si="33"/>
        <v>7.75</v>
      </c>
      <c r="BUP51" s="33">
        <f t="shared" si="33"/>
        <v>8.75</v>
      </c>
      <c r="BUQ51" s="33">
        <f t="shared" si="33"/>
        <v>9.75</v>
      </c>
      <c r="BUR51" s="33">
        <f t="shared" si="33"/>
        <v>10.75</v>
      </c>
      <c r="BUS51" s="33">
        <f t="shared" si="33"/>
        <v>11.75</v>
      </c>
      <c r="BUT51" s="33">
        <f t="shared" si="33"/>
        <v>12.75</v>
      </c>
      <c r="BUU51" s="33">
        <f t="shared" si="33"/>
        <v>13.75</v>
      </c>
    </row>
    <row r="52" spans="1901:1919" x14ac:dyDescent="0.35">
      <c r="BUC52" s="24" t="s">
        <v>266</v>
      </c>
      <c r="BUD52" s="24" t="str">
        <f t="shared" ca="1" si="20"/>
        <v>#VERW</v>
      </c>
      <c r="BUE52" s="24" t="e">
        <f ca="1" xml:space="preserve"> _xlfn.SHEET(#REF!)</f>
        <v>#REF!</v>
      </c>
      <c r="BUG52" s="24" t="e">
        <f>#REF!</f>
        <v>#REF!</v>
      </c>
      <c r="BUH52" s="33">
        <v>0</v>
      </c>
      <c r="BUI52" s="33">
        <v>0</v>
      </c>
      <c r="BUJ52" s="33">
        <v>0</v>
      </c>
      <c r="BUK52" s="33">
        <v>0</v>
      </c>
      <c r="BUL52" s="33">
        <v>0</v>
      </c>
      <c r="BUM52" s="33">
        <v>0</v>
      </c>
      <c r="BUN52" s="33">
        <v>0</v>
      </c>
      <c r="BUO52" s="33">
        <v>0</v>
      </c>
      <c r="BUP52" s="33">
        <v>0</v>
      </c>
      <c r="BUQ52" s="33">
        <v>0</v>
      </c>
      <c r="BUR52" s="33">
        <v>0</v>
      </c>
      <c r="BUS52" s="33">
        <v>0</v>
      </c>
      <c r="BUT52" s="33">
        <v>0</v>
      </c>
      <c r="BUU52" s="33">
        <v>0</v>
      </c>
    </row>
    <row r="53" spans="1901:1919" x14ac:dyDescent="0.35">
      <c r="BUC53" s="24" t="s">
        <v>266</v>
      </c>
      <c r="BUD53" s="24" t="str">
        <f t="shared" ca="1" si="20"/>
        <v>#VERW</v>
      </c>
      <c r="BUE53" s="24" t="e">
        <f ca="1" xml:space="preserve"> _xlfn.SHEET(#REF!)</f>
        <v>#REF!</v>
      </c>
      <c r="BUG53" s="24" t="e">
        <f>#REF!</f>
        <v>#REF!</v>
      </c>
      <c r="BUH53" s="33" t="e">
        <f t="shared" ref="BUH53:BUU53" si="34">IF(BUH34=0,"",BUH34)</f>
        <v>#REF!</v>
      </c>
      <c r="BUI53" s="33" t="e">
        <f t="shared" si="34"/>
        <v>#REF!</v>
      </c>
      <c r="BUJ53" s="33" t="e">
        <f t="shared" si="34"/>
        <v>#REF!</v>
      </c>
      <c r="BUK53" s="33" t="e">
        <f t="shared" si="34"/>
        <v>#REF!</v>
      </c>
      <c r="BUL53" s="33" t="e">
        <f t="shared" si="34"/>
        <v>#REF!</v>
      </c>
      <c r="BUM53" s="33" t="e">
        <f t="shared" si="34"/>
        <v>#REF!</v>
      </c>
      <c r="BUN53" s="33" t="e">
        <f t="shared" si="34"/>
        <v>#REF!</v>
      </c>
      <c r="BUO53" s="33" t="e">
        <f t="shared" si="34"/>
        <v>#REF!</v>
      </c>
      <c r="BUP53" s="33" t="e">
        <f t="shared" si="34"/>
        <v>#REF!</v>
      </c>
      <c r="BUQ53" s="33" t="e">
        <f t="shared" si="34"/>
        <v>#REF!</v>
      </c>
      <c r="BUR53" s="33" t="e">
        <f t="shared" si="34"/>
        <v>#REF!</v>
      </c>
      <c r="BUS53" s="33" t="e">
        <f t="shared" si="34"/>
        <v>#REF!</v>
      </c>
      <c r="BUT53" s="33" t="e">
        <f t="shared" si="34"/>
        <v>#REF!</v>
      </c>
      <c r="BUU53" s="33" t="e">
        <f t="shared" si="34"/>
        <v>#REF!</v>
      </c>
    </row>
    <row r="54" spans="1901:1919" x14ac:dyDescent="0.35">
      <c r="BUC54" s="24" t="s">
        <v>266</v>
      </c>
      <c r="BUD54" s="24" t="str">
        <f t="shared" ca="1" si="20"/>
        <v>#VERW</v>
      </c>
      <c r="BUE54" s="24" t="e">
        <f ca="1" xml:space="preserve"> _xlfn.SHEET(#REF!)</f>
        <v>#REF!</v>
      </c>
      <c r="BUG54" s="24" t="e">
        <f>#REF!</f>
        <v>#REF!</v>
      </c>
      <c r="BUH54" s="34" t="s">
        <v>262</v>
      </c>
      <c r="BUI54" s="34" t="s">
        <v>262</v>
      </c>
      <c r="BUJ54" s="34" t="s">
        <v>262</v>
      </c>
      <c r="BUK54" s="34" t="s">
        <v>262</v>
      </c>
      <c r="BUL54" s="34" t="s">
        <v>262</v>
      </c>
      <c r="BUM54" s="34" t="s">
        <v>262</v>
      </c>
      <c r="BUN54" s="34" t="s">
        <v>262</v>
      </c>
      <c r="BUO54" s="34" t="s">
        <v>262</v>
      </c>
      <c r="BUP54" s="34" t="s">
        <v>262</v>
      </c>
      <c r="BUQ54" s="34" t="s">
        <v>262</v>
      </c>
      <c r="BUR54" s="34" t="s">
        <v>262</v>
      </c>
      <c r="BUS54" s="34" t="s">
        <v>262</v>
      </c>
      <c r="BUT54" s="34" t="s">
        <v>262</v>
      </c>
      <c r="BUU54" s="34" t="s">
        <v>262</v>
      </c>
    </row>
    <row r="55" spans="1901:1919" x14ac:dyDescent="0.35">
      <c r="BUC55" s="24" t="s">
        <v>266</v>
      </c>
      <c r="BUD55" s="24" t="str">
        <f t="shared" ca="1" si="20"/>
        <v>#VERW</v>
      </c>
      <c r="BUE55" s="24" t="e">
        <f ca="1" xml:space="preserve"> _xlfn.SHEET(#REF!)</f>
        <v>#REF!</v>
      </c>
      <c r="BUG55" s="24" t="e">
        <f>#REF!</f>
        <v>#REF!</v>
      </c>
      <c r="BUH55" s="35">
        <f>BUH38-0.23</f>
        <v>0.77</v>
      </c>
      <c r="BUI55" s="35">
        <f t="shared" ref="BUI55:BUU55" si="35">BUI38+0.22</f>
        <v>2.2200000000000002</v>
      </c>
      <c r="BUJ55" s="35">
        <f t="shared" si="35"/>
        <v>3.22</v>
      </c>
      <c r="BUK55" s="35">
        <f t="shared" si="35"/>
        <v>4.22</v>
      </c>
      <c r="BUL55" s="35">
        <f t="shared" si="35"/>
        <v>5.22</v>
      </c>
      <c r="BUM55" s="35">
        <f t="shared" si="35"/>
        <v>6.22</v>
      </c>
      <c r="BUN55" s="35">
        <f t="shared" si="35"/>
        <v>7.22</v>
      </c>
      <c r="BUO55" s="35">
        <f t="shared" si="35"/>
        <v>8.2200000000000006</v>
      </c>
      <c r="BUP55" s="35">
        <f t="shared" si="35"/>
        <v>9.2200000000000006</v>
      </c>
      <c r="BUQ55" s="35">
        <f t="shared" si="35"/>
        <v>10.220000000000001</v>
      </c>
      <c r="BUR55" s="35">
        <f t="shared" si="35"/>
        <v>11.22</v>
      </c>
      <c r="BUS55" s="35">
        <f t="shared" si="35"/>
        <v>12.22</v>
      </c>
      <c r="BUT55" s="35">
        <f t="shared" si="35"/>
        <v>13.22</v>
      </c>
      <c r="BUU55" s="35">
        <f t="shared" si="35"/>
        <v>14.22</v>
      </c>
    </row>
    <row r="56" spans="1901:1919" x14ac:dyDescent="0.35">
      <c r="BUC56" s="24" t="s">
        <v>266</v>
      </c>
      <c r="BUD56" s="24" t="str">
        <f t="shared" ca="1" si="20"/>
        <v>#VERW</v>
      </c>
      <c r="BUE56" s="24" t="e">
        <f ca="1" xml:space="preserve"> _xlfn.SHEET(#REF!)</f>
        <v>#REF!</v>
      </c>
      <c r="BUG56" s="24" t="e">
        <f>#REF!</f>
        <v>#REF!</v>
      </c>
      <c r="BUH56" s="35">
        <v>0</v>
      </c>
      <c r="BUI56" s="35">
        <v>0</v>
      </c>
      <c r="BUJ56" s="35">
        <v>0</v>
      </c>
      <c r="BUK56" s="35">
        <v>0</v>
      </c>
      <c r="BUL56" s="35">
        <v>0</v>
      </c>
      <c r="BUM56" s="35">
        <v>0</v>
      </c>
      <c r="BUN56" s="35">
        <v>0</v>
      </c>
      <c r="BUO56" s="35">
        <v>0</v>
      </c>
      <c r="BUP56" s="35">
        <v>0</v>
      </c>
      <c r="BUQ56" s="35">
        <v>0</v>
      </c>
      <c r="BUR56" s="35">
        <v>0</v>
      </c>
      <c r="BUS56" s="35">
        <v>0</v>
      </c>
      <c r="BUT56" s="35">
        <v>0</v>
      </c>
      <c r="BUU56" s="35">
        <v>0</v>
      </c>
    </row>
    <row r="57" spans="1901:1919" x14ac:dyDescent="0.35">
      <c r="BUC57" s="24" t="s">
        <v>266</v>
      </c>
      <c r="BUD57" s="24" t="str">
        <f t="shared" ca="1" si="20"/>
        <v>#VERW</v>
      </c>
      <c r="BUE57" s="24" t="e">
        <f ca="1" xml:space="preserve"> _xlfn.SHEET(#REF!)</f>
        <v>#REF!</v>
      </c>
      <c r="BUG57" s="24" t="e">
        <f>#REF!</f>
        <v>#REF!</v>
      </c>
      <c r="BUH57" s="36" t="s">
        <v>263</v>
      </c>
      <c r="BUI57" s="36" t="s">
        <v>263</v>
      </c>
      <c r="BUJ57" s="36" t="s">
        <v>263</v>
      </c>
      <c r="BUK57" s="36" t="s">
        <v>263</v>
      </c>
      <c r="BUL57" s="36" t="s">
        <v>263</v>
      </c>
      <c r="BUM57" s="36" t="s">
        <v>263</v>
      </c>
      <c r="BUN57" s="36" t="s">
        <v>263</v>
      </c>
      <c r="BUO57" s="36" t="s">
        <v>263</v>
      </c>
      <c r="BUP57" s="36" t="s">
        <v>263</v>
      </c>
      <c r="BUQ57" s="36" t="s">
        <v>263</v>
      </c>
      <c r="BUR57" s="36" t="s">
        <v>263</v>
      </c>
      <c r="BUS57" s="36" t="s">
        <v>263</v>
      </c>
      <c r="BUT57" s="36" t="s">
        <v>263</v>
      </c>
      <c r="BUU57" s="36" t="s">
        <v>263</v>
      </c>
    </row>
    <row r="58" spans="1901:1919" x14ac:dyDescent="0.35">
      <c r="BUC58" s="24" t="s">
        <v>266</v>
      </c>
      <c r="BUD58" s="24" t="str">
        <f t="shared" ca="1" si="20"/>
        <v>#VERW</v>
      </c>
      <c r="BUE58" s="24" t="e">
        <f ca="1" xml:space="preserve"> _xlfn.SHEET(#REF!)</f>
        <v>#REF!</v>
      </c>
      <c r="BUG58" s="24" t="e">
        <f>#REF!</f>
        <v>#REF!</v>
      </c>
      <c r="BUH58" s="36" t="str">
        <f>CONCATENATE(BUH57," ",BUH59)</f>
        <v>Var 1</v>
      </c>
      <c r="BUI58" s="36" t="str">
        <f t="shared" ref="BUI58:BUU58" si="36">CONCATENATE(BUI57," ",BUI59)</f>
        <v>Var 2</v>
      </c>
      <c r="BUJ58" s="36" t="str">
        <f t="shared" si="36"/>
        <v>Var 3</v>
      </c>
      <c r="BUK58" s="36" t="str">
        <f t="shared" si="36"/>
        <v>Var 4</v>
      </c>
      <c r="BUL58" s="36" t="str">
        <f t="shared" si="36"/>
        <v>Var 5</v>
      </c>
      <c r="BUM58" s="36" t="str">
        <f t="shared" si="36"/>
        <v>Var 6</v>
      </c>
      <c r="BUN58" s="36" t="str">
        <f t="shared" si="36"/>
        <v>Var 7</v>
      </c>
      <c r="BUO58" s="36" t="str">
        <f t="shared" si="36"/>
        <v>Var 8</v>
      </c>
      <c r="BUP58" s="36" t="str">
        <f t="shared" si="36"/>
        <v>Var 9</v>
      </c>
      <c r="BUQ58" s="36" t="str">
        <f t="shared" si="36"/>
        <v>Var 10</v>
      </c>
      <c r="BUR58" s="36" t="str">
        <f t="shared" si="36"/>
        <v>Var 11</v>
      </c>
      <c r="BUS58" s="36" t="str">
        <f t="shared" si="36"/>
        <v>Var 12</v>
      </c>
      <c r="BUT58" s="36" t="str">
        <f t="shared" si="36"/>
        <v>Var 13</v>
      </c>
      <c r="BUU58" s="36" t="str">
        <f t="shared" si="36"/>
        <v>Var 14</v>
      </c>
    </row>
    <row r="59" spans="1901:1919" x14ac:dyDescent="0.35">
      <c r="BUC59" s="24" t="s">
        <v>266</v>
      </c>
      <c r="BUD59" s="24" t="str">
        <f t="shared" ca="1" si="20"/>
        <v>#VERW</v>
      </c>
      <c r="BUE59" s="24" t="e">
        <f ca="1" xml:space="preserve"> _xlfn.SHEET(#REF!)</f>
        <v>#REF!</v>
      </c>
      <c r="BUG59" s="24" t="e">
        <f>#REF!</f>
        <v>#REF!</v>
      </c>
      <c r="BUH59" s="37">
        <f>BUH38</f>
        <v>1</v>
      </c>
      <c r="BUI59" s="37">
        <f t="shared" ref="BUI59:BUU59" si="37">BUI38</f>
        <v>2</v>
      </c>
      <c r="BUJ59" s="37">
        <f t="shared" si="37"/>
        <v>3</v>
      </c>
      <c r="BUK59" s="37">
        <f t="shared" si="37"/>
        <v>4</v>
      </c>
      <c r="BUL59" s="37">
        <f t="shared" si="37"/>
        <v>5</v>
      </c>
      <c r="BUM59" s="37">
        <f t="shared" si="37"/>
        <v>6</v>
      </c>
      <c r="BUN59" s="37">
        <f t="shared" si="37"/>
        <v>7</v>
      </c>
      <c r="BUO59" s="37">
        <f t="shared" si="37"/>
        <v>8</v>
      </c>
      <c r="BUP59" s="37">
        <f t="shared" si="37"/>
        <v>9</v>
      </c>
      <c r="BUQ59" s="37">
        <f t="shared" si="37"/>
        <v>10</v>
      </c>
      <c r="BUR59" s="37">
        <f t="shared" si="37"/>
        <v>11</v>
      </c>
      <c r="BUS59" s="37">
        <f t="shared" si="37"/>
        <v>12</v>
      </c>
      <c r="BUT59" s="37">
        <f t="shared" si="37"/>
        <v>13</v>
      </c>
      <c r="BUU59" s="37">
        <f t="shared" si="37"/>
        <v>14</v>
      </c>
    </row>
    <row r="60" spans="1901:1919" x14ac:dyDescent="0.35">
      <c r="BUC60" s="24" t="s">
        <v>266</v>
      </c>
      <c r="BUD60" s="24" t="str">
        <f t="shared" ca="1" si="20"/>
        <v>#VERW</v>
      </c>
      <c r="BUE60" s="24" t="e">
        <f ca="1" xml:space="preserve"> _xlfn.SHEET(#REF!)</f>
        <v>#REF!</v>
      </c>
      <c r="BUG60" s="24" t="e">
        <f>#REF!</f>
        <v>#REF!</v>
      </c>
      <c r="BUH60" s="38" t="e">
        <f t="shared" ref="BUH60:BUU60" si="38">MAX(BUH33:BUH34)</f>
        <v>#REF!</v>
      </c>
      <c r="BUI60" s="38" t="e">
        <f t="shared" si="38"/>
        <v>#REF!</v>
      </c>
      <c r="BUJ60" s="38" t="e">
        <f t="shared" si="38"/>
        <v>#REF!</v>
      </c>
      <c r="BUK60" s="38" t="e">
        <f t="shared" si="38"/>
        <v>#REF!</v>
      </c>
      <c r="BUL60" s="38" t="e">
        <f t="shared" si="38"/>
        <v>#REF!</v>
      </c>
      <c r="BUM60" s="38" t="e">
        <f t="shared" si="38"/>
        <v>#REF!</v>
      </c>
      <c r="BUN60" s="38" t="e">
        <f t="shared" si="38"/>
        <v>#REF!</v>
      </c>
      <c r="BUO60" s="38" t="e">
        <f t="shared" si="38"/>
        <v>#REF!</v>
      </c>
      <c r="BUP60" s="38" t="e">
        <f t="shared" si="38"/>
        <v>#REF!</v>
      </c>
      <c r="BUQ60" s="38" t="e">
        <f t="shared" si="38"/>
        <v>#REF!</v>
      </c>
      <c r="BUR60" s="38" t="e">
        <f t="shared" si="38"/>
        <v>#REF!</v>
      </c>
      <c r="BUS60" s="38" t="e">
        <f t="shared" si="38"/>
        <v>#REF!</v>
      </c>
      <c r="BUT60" s="38" t="e">
        <f t="shared" si="38"/>
        <v>#REF!</v>
      </c>
      <c r="BUU60" s="38" t="e">
        <f t="shared" si="38"/>
        <v>#REF!</v>
      </c>
    </row>
    <row r="61" spans="1901:1919" x14ac:dyDescent="0.35">
      <c r="BUC61" s="24" t="s">
        <v>266</v>
      </c>
      <c r="BUD61" s="24" t="str">
        <f t="shared" ca="1" si="20"/>
        <v>#VERW</v>
      </c>
      <c r="BUE61" s="24" t="e">
        <f ca="1" xml:space="preserve"> _xlfn.SHEET(#REF!)</f>
        <v>#REF!</v>
      </c>
      <c r="BUG61" s="24" t="e">
        <f>#REF!</f>
        <v>#REF!</v>
      </c>
      <c r="BUH61" s="39" t="e">
        <f t="shared" ref="BUH61:BUU61" si="39">IF(BUH34-BUH33=0,"",BUH34-BUH33)</f>
        <v>#REF!</v>
      </c>
      <c r="BUI61" s="39" t="e">
        <f t="shared" si="39"/>
        <v>#REF!</v>
      </c>
      <c r="BUJ61" s="39" t="e">
        <f t="shared" si="39"/>
        <v>#REF!</v>
      </c>
      <c r="BUK61" s="39" t="e">
        <f t="shared" si="39"/>
        <v>#REF!</v>
      </c>
      <c r="BUL61" s="39" t="e">
        <f t="shared" si="39"/>
        <v>#REF!</v>
      </c>
      <c r="BUM61" s="39" t="e">
        <f t="shared" si="39"/>
        <v>#REF!</v>
      </c>
      <c r="BUN61" s="39" t="e">
        <f t="shared" si="39"/>
        <v>#REF!</v>
      </c>
      <c r="BUO61" s="39" t="e">
        <f t="shared" si="39"/>
        <v>#REF!</v>
      </c>
      <c r="BUP61" s="39" t="e">
        <f t="shared" si="39"/>
        <v>#REF!</v>
      </c>
      <c r="BUQ61" s="39" t="e">
        <f t="shared" si="39"/>
        <v>#REF!</v>
      </c>
      <c r="BUR61" s="39" t="e">
        <f t="shared" si="39"/>
        <v>#REF!</v>
      </c>
      <c r="BUS61" s="39" t="e">
        <f t="shared" si="39"/>
        <v>#REF!</v>
      </c>
      <c r="BUT61" s="39" t="e">
        <f t="shared" si="39"/>
        <v>#REF!</v>
      </c>
      <c r="BUU61" s="39" t="e">
        <f t="shared" si="39"/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43"/>
  <sheetViews>
    <sheetView showGridLines="0" zoomScaleNormal="100" workbookViewId="0">
      <selection activeCell="H6" sqref="H6"/>
    </sheetView>
  </sheetViews>
  <sheetFormatPr defaultColWidth="11.453125" defaultRowHeight="14.5" x14ac:dyDescent="0.35"/>
  <cols>
    <col min="1" max="1" width="15.453125" style="100" customWidth="1"/>
    <col min="2" max="2" width="14.26953125" style="3" bestFit="1" customWidth="1"/>
    <col min="3" max="4" width="11.453125" style="1" customWidth="1"/>
    <col min="5" max="5" width="16.1796875" style="1" bestFit="1" customWidth="1"/>
    <col min="6" max="17" width="11.453125" style="4"/>
    <col min="18" max="18" width="18" style="4" bestFit="1" customWidth="1"/>
    <col min="19" max="19" width="11.453125" style="1"/>
    <col min="20" max="20" width="8.453125" style="47" bestFit="1" customWidth="1"/>
    <col min="21" max="16384" width="11.453125" style="1"/>
  </cols>
  <sheetData>
    <row r="1" spans="2:31" s="100" customFormat="1" ht="8.25" customHeight="1" x14ac:dyDescent="0.35">
      <c r="T1" s="102"/>
    </row>
    <row r="2" spans="2:31" s="100" customFormat="1" ht="9" customHeight="1" x14ac:dyDescent="0.35">
      <c r="B2" s="116"/>
      <c r="C2" s="116"/>
      <c r="D2" s="116"/>
      <c r="E2" s="116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T2" s="102"/>
    </row>
    <row r="3" spans="2:31" ht="24" customHeight="1" thickBot="1" x14ac:dyDescent="0.4">
      <c r="B3" s="104"/>
      <c r="C3" s="100"/>
      <c r="D3" s="100"/>
      <c r="E3" s="100"/>
      <c r="F3" s="103"/>
      <c r="G3" s="105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96" t="str">
        <f>Dashboard!T4</f>
        <v>Mei</v>
      </c>
      <c r="S3" s="100"/>
      <c r="T3" s="102"/>
      <c r="U3" s="100"/>
      <c r="V3" s="100"/>
      <c r="W3" s="2"/>
      <c r="X3" s="2"/>
      <c r="Y3" s="2"/>
      <c r="Z3" s="2"/>
      <c r="AA3" s="2"/>
      <c r="AB3" s="2"/>
      <c r="AC3" s="2"/>
      <c r="AD3" s="2"/>
      <c r="AE3" s="2"/>
    </row>
    <row r="4" spans="2:31" s="100" customFormat="1" ht="24" customHeight="1" thickBot="1" x14ac:dyDescent="0.4">
      <c r="B4" s="118"/>
      <c r="C4" s="118"/>
      <c r="D4" s="118"/>
      <c r="E4" s="11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T4" s="102"/>
    </row>
    <row r="5" spans="2:31" ht="24" customHeight="1" thickBot="1" x14ac:dyDescent="0.4">
      <c r="B5" s="99" t="s">
        <v>15</v>
      </c>
      <c r="C5" s="119" t="s">
        <v>268</v>
      </c>
      <c r="D5" s="119"/>
      <c r="E5" s="119"/>
      <c r="F5" s="99" t="s">
        <v>0</v>
      </c>
      <c r="G5" s="99" t="s">
        <v>1</v>
      </c>
      <c r="H5" s="99" t="s">
        <v>298</v>
      </c>
      <c r="I5" s="99" t="s">
        <v>4</v>
      </c>
      <c r="J5" s="99" t="s">
        <v>294</v>
      </c>
      <c r="K5" s="99" t="s">
        <v>5</v>
      </c>
      <c r="L5" s="99" t="s">
        <v>6</v>
      </c>
      <c r="M5" s="99" t="s">
        <v>7</v>
      </c>
      <c r="N5" s="99" t="s">
        <v>8</v>
      </c>
      <c r="O5" s="99" t="s">
        <v>295</v>
      </c>
      <c r="P5" s="99" t="s">
        <v>9</v>
      </c>
      <c r="Q5" s="99" t="s">
        <v>10</v>
      </c>
      <c r="R5" s="99" t="s">
        <v>296</v>
      </c>
      <c r="S5" s="102"/>
      <c r="T5" s="102"/>
      <c r="U5" s="102"/>
      <c r="V5" s="102"/>
      <c r="W5" s="2"/>
      <c r="X5" s="2"/>
      <c r="Y5" s="2"/>
      <c r="Z5" s="2"/>
      <c r="AA5" s="2"/>
      <c r="AB5" s="2"/>
      <c r="AC5" s="2"/>
      <c r="AD5" s="2"/>
      <c r="AE5" s="2"/>
    </row>
    <row r="6" spans="2:31" ht="24" customHeight="1" x14ac:dyDescent="0.35">
      <c r="B6" s="85">
        <v>1</v>
      </c>
      <c r="C6" s="117" t="s">
        <v>288</v>
      </c>
      <c r="D6" s="117"/>
      <c r="E6" s="117"/>
      <c r="F6" s="86">
        <v>1.1000000000000001</v>
      </c>
      <c r="G6" s="86">
        <v>1.3</v>
      </c>
      <c r="H6" s="86">
        <v>1.2</v>
      </c>
      <c r="I6" s="86">
        <v>1.23</v>
      </c>
      <c r="J6" s="86">
        <v>1.18</v>
      </c>
      <c r="K6" s="86">
        <v>1.33</v>
      </c>
      <c r="L6" s="86">
        <v>1.25</v>
      </c>
      <c r="M6" s="86">
        <v>1.1100000000000001</v>
      </c>
      <c r="N6" s="86">
        <v>1.22</v>
      </c>
      <c r="O6" s="86">
        <v>1.36</v>
      </c>
      <c r="P6" s="86">
        <v>1.32</v>
      </c>
      <c r="Q6" s="86">
        <v>1.29</v>
      </c>
      <c r="R6" s="87">
        <f>IF($F$5=$R$3,F6,IF($G$5=$R$3,G6,IF($H$5=$R$3,H6,IF($I$5=$R$3,I6,IF($J$5=$R$3,J6,IF($K$5=$R$3,K6,IF($L$5=$R$3,L6,IF($M$5=$R$3,M6,IF($N$5=$R$3,N6,IF($O$5=$R$3,O6,IF($P$5=$R$3,P6,Q6)))))))))))</f>
        <v>1.18</v>
      </c>
      <c r="S6" s="102"/>
      <c r="T6" s="106">
        <f t="shared" ref="T6:T17" si="0">IFERROR(IF($R$3=$F$5,0,IF($R$3=$G$5,G6/F6-1,IF($R$3=$H$5,H6/G6-1,IF($R$3=$I$5,I6/H6-1,IF($R$3=$J$5,J6/I6-1,IF($R$3=$K$5,K6/J6-1,IF($R$3=$L$5,L6/K6-1,IF($R$3=$M$5,M6/L6-1,IF($R$3=$N$5,N6/M6-1,IF($R$3=$O$5,O6/N6-1,IF($R$3=$P$5,P6/O6-1,IF($R$3=$Q$5,Q6/P6-1,"")))))))))))),0)</f>
        <v>-4.065040650406504E-2</v>
      </c>
      <c r="U6" s="102"/>
      <c r="V6" s="102"/>
      <c r="W6" s="2"/>
      <c r="X6" s="2"/>
      <c r="Y6" s="2"/>
      <c r="Z6" s="2"/>
      <c r="AA6" s="2"/>
      <c r="AB6" s="2"/>
      <c r="AC6" s="2"/>
      <c r="AD6" s="2"/>
      <c r="AE6" s="2"/>
    </row>
    <row r="7" spans="2:31" ht="24" customHeight="1" x14ac:dyDescent="0.35">
      <c r="B7" s="86">
        <v>2</v>
      </c>
      <c r="C7" s="117" t="s">
        <v>281</v>
      </c>
      <c r="D7" s="117"/>
      <c r="E7" s="117"/>
      <c r="F7" s="88">
        <v>8.7999999999999995E-2</v>
      </c>
      <c r="G7" s="88">
        <v>5.8999999999999997E-2</v>
      </c>
      <c r="H7" s="88">
        <v>7.8E-2</v>
      </c>
      <c r="I7" s="88">
        <v>0.10199999999999999</v>
      </c>
      <c r="J7" s="88">
        <v>6.2E-2</v>
      </c>
      <c r="K7" s="88">
        <v>7.8E-2</v>
      </c>
      <c r="L7" s="88">
        <v>8.1000000000000003E-2</v>
      </c>
      <c r="M7" s="88">
        <v>6.3E-2</v>
      </c>
      <c r="N7" s="88">
        <v>7.8E-2</v>
      </c>
      <c r="O7" s="88">
        <v>9.6000000000000002E-2</v>
      </c>
      <c r="P7" s="88">
        <v>0.104</v>
      </c>
      <c r="Q7" s="88">
        <v>0.12</v>
      </c>
      <c r="R7" s="88">
        <f>IF($F$5=$R$3,F7,IF($G$5=$R$3,G7,IF($H$5=$R$3,H7,IF($I$5=$R$3,I7,IF($J$5=$R$3,J7,IF($K$5=$R$3,K7,IF($L$5=$R$3,L7,IF($M$5=$R$3,M7,IF($N$5=$R$3,N7,IF($O$5=$R$3,O7,IF($P$5=$R$3,P7,Q7)))))))))))</f>
        <v>6.2E-2</v>
      </c>
      <c r="S7" s="102"/>
      <c r="T7" s="106">
        <f t="shared" si="0"/>
        <v>-0.39215686274509798</v>
      </c>
      <c r="U7" s="102"/>
      <c r="V7" s="102"/>
      <c r="W7" s="2"/>
      <c r="X7" s="2"/>
      <c r="Y7" s="2"/>
      <c r="Z7" s="2"/>
      <c r="AA7" s="2"/>
      <c r="AB7" s="2"/>
      <c r="AC7" s="2"/>
      <c r="AD7" s="2"/>
      <c r="AE7" s="2"/>
    </row>
    <row r="8" spans="2:31" ht="24" customHeight="1" x14ac:dyDescent="0.35">
      <c r="B8" s="86">
        <v>3</v>
      </c>
      <c r="C8" s="117" t="s">
        <v>293</v>
      </c>
      <c r="D8" s="117"/>
      <c r="E8" s="117"/>
      <c r="F8" s="86">
        <v>532</v>
      </c>
      <c r="G8" s="86">
        <v>511</v>
      </c>
      <c r="H8" s="86">
        <v>514</v>
      </c>
      <c r="I8" s="86">
        <v>391</v>
      </c>
      <c r="J8" s="86">
        <v>561</v>
      </c>
      <c r="K8" s="86">
        <v>546</v>
      </c>
      <c r="L8" s="86">
        <v>375</v>
      </c>
      <c r="M8" s="86">
        <v>391</v>
      </c>
      <c r="N8" s="86">
        <v>431</v>
      </c>
      <c r="O8" s="86">
        <v>483</v>
      </c>
      <c r="P8" s="86">
        <v>333</v>
      </c>
      <c r="Q8" s="86">
        <v>358</v>
      </c>
      <c r="R8" s="89">
        <f t="shared" ref="R8" si="1">IF($F$5=$R$3,F8,IF($G$5=$R$3,G8,IF($H$5=$R$3,H8,IF($I$5=$R$3,I8,IF($J$5=$R$3,J8,IF($K$5=$R$3,K8,IF($L$5=$R$3,L8,IF($M$5=$R$3,M8,IF($N$5=$R$3,N8,IF($O$5=$R$3,O8,IF($P$5=$R$3,P8,Q8)))))))))))</f>
        <v>561</v>
      </c>
      <c r="S8" s="102"/>
      <c r="T8" s="106">
        <f t="shared" si="0"/>
        <v>0.43478260869565211</v>
      </c>
      <c r="U8" s="102"/>
      <c r="V8" s="102"/>
      <c r="W8" s="2"/>
      <c r="X8" s="2"/>
      <c r="Y8" s="2"/>
      <c r="Z8" s="2"/>
      <c r="AA8" s="2"/>
      <c r="AB8" s="2"/>
      <c r="AC8" s="2"/>
      <c r="AD8" s="2"/>
      <c r="AE8" s="2"/>
    </row>
    <row r="9" spans="2:31" ht="24" customHeight="1" x14ac:dyDescent="0.35">
      <c r="B9" s="85">
        <v>4</v>
      </c>
      <c r="C9" s="117" t="s">
        <v>280</v>
      </c>
      <c r="D9" s="117"/>
      <c r="E9" s="117"/>
      <c r="F9" s="88">
        <v>0.67</v>
      </c>
      <c r="G9" s="88">
        <v>0.55000000000000004</v>
      </c>
      <c r="H9" s="88">
        <v>0.34549999999999997</v>
      </c>
      <c r="I9" s="88">
        <v>0.66120000000000001</v>
      </c>
      <c r="J9" s="88">
        <v>0.74670000000000003</v>
      </c>
      <c r="K9" s="88">
        <v>0.92110000000000003</v>
      </c>
      <c r="L9" s="88">
        <v>0.89449999999999996</v>
      </c>
      <c r="M9" s="88">
        <v>0.79559999999999997</v>
      </c>
      <c r="N9" s="88">
        <v>0.59660000000000002</v>
      </c>
      <c r="O9" s="88">
        <v>0.3987</v>
      </c>
      <c r="P9" s="88">
        <v>0.67879999999999996</v>
      </c>
      <c r="Q9" s="88">
        <v>0.88329999999999997</v>
      </c>
      <c r="R9" s="88">
        <f t="shared" ref="R9:R14" si="2">IF($F$5=$R$3,F9,IF($G$5=$R$3,G9,IF($H$5=$R$3,H9,IF($I$5=$R$3,I9,IF($J$5=$R$3,J9,IF($K$5=$R$3,K9,IF($L$5=$R$3,L9,IF($M$5=$R$3,M9,IF($N$5=$R$3,N9,IF($O$5=$R$3,O9,IF($P$5=$R$3,P9,Q9)))))))))))</f>
        <v>0.74670000000000003</v>
      </c>
      <c r="S9" s="102"/>
      <c r="T9" s="106">
        <f t="shared" si="0"/>
        <v>0.1293103448275863</v>
      </c>
      <c r="U9" s="102"/>
      <c r="V9" s="102"/>
      <c r="W9" s="2"/>
      <c r="X9" s="2"/>
      <c r="Y9" s="2"/>
      <c r="Z9" s="2"/>
      <c r="AA9" s="2"/>
      <c r="AB9" s="2"/>
      <c r="AC9" s="2"/>
      <c r="AD9" s="2"/>
      <c r="AE9" s="2"/>
    </row>
    <row r="10" spans="2:31" ht="24" customHeight="1" x14ac:dyDescent="0.35">
      <c r="B10" s="86">
        <v>5</v>
      </c>
      <c r="C10" s="117" t="s">
        <v>284</v>
      </c>
      <c r="D10" s="117"/>
      <c r="E10" s="117"/>
      <c r="F10" s="86">
        <v>428</v>
      </c>
      <c r="G10" s="86">
        <v>451</v>
      </c>
      <c r="H10" s="86">
        <v>403</v>
      </c>
      <c r="I10" s="86">
        <v>496</v>
      </c>
      <c r="J10" s="86">
        <v>244</v>
      </c>
      <c r="K10" s="86">
        <v>459</v>
      </c>
      <c r="L10" s="86">
        <v>422</v>
      </c>
      <c r="M10" s="86">
        <v>582</v>
      </c>
      <c r="N10" s="86">
        <v>387</v>
      </c>
      <c r="O10" s="86">
        <v>477</v>
      </c>
      <c r="P10" s="86">
        <v>475</v>
      </c>
      <c r="Q10" s="86">
        <v>591</v>
      </c>
      <c r="R10" s="89">
        <f t="shared" si="2"/>
        <v>244</v>
      </c>
      <c r="S10" s="102"/>
      <c r="T10" s="106">
        <f t="shared" si="0"/>
        <v>-0.50806451612903225</v>
      </c>
      <c r="U10" s="102"/>
      <c r="V10" s="102"/>
      <c r="W10" s="2"/>
      <c r="X10" s="2"/>
      <c r="Y10" s="2"/>
      <c r="Z10" s="2"/>
      <c r="AA10" s="2"/>
      <c r="AB10" s="2"/>
      <c r="AC10" s="2"/>
      <c r="AD10" s="2"/>
      <c r="AE10" s="2"/>
    </row>
    <row r="11" spans="2:31" ht="24" customHeight="1" x14ac:dyDescent="0.35">
      <c r="B11" s="85">
        <v>6</v>
      </c>
      <c r="C11" s="117" t="s">
        <v>285</v>
      </c>
      <c r="D11" s="117"/>
      <c r="E11" s="117"/>
      <c r="F11" s="86">
        <v>31</v>
      </c>
      <c r="G11" s="86">
        <v>33</v>
      </c>
      <c r="H11" s="86">
        <v>30</v>
      </c>
      <c r="I11" s="86">
        <v>37</v>
      </c>
      <c r="J11" s="86">
        <v>39</v>
      </c>
      <c r="K11" s="86">
        <v>30</v>
      </c>
      <c r="L11" s="86">
        <v>31</v>
      </c>
      <c r="M11" s="86">
        <v>38</v>
      </c>
      <c r="N11" s="86">
        <v>36</v>
      </c>
      <c r="O11" s="86">
        <v>33</v>
      </c>
      <c r="P11" s="86">
        <v>35</v>
      </c>
      <c r="Q11" s="86">
        <v>36</v>
      </c>
      <c r="R11" s="89">
        <f t="shared" si="2"/>
        <v>39</v>
      </c>
      <c r="S11" s="102"/>
      <c r="T11" s="106">
        <f t="shared" si="0"/>
        <v>5.4054054054053946E-2</v>
      </c>
      <c r="U11" s="102"/>
      <c r="V11" s="102"/>
      <c r="W11" s="2"/>
      <c r="X11" s="2"/>
      <c r="Y11" s="2"/>
      <c r="Z11" s="2"/>
      <c r="AA11" s="2"/>
      <c r="AB11" s="2"/>
      <c r="AC11" s="2"/>
      <c r="AD11" s="2"/>
      <c r="AE11" s="2"/>
    </row>
    <row r="12" spans="2:31" ht="24" customHeight="1" x14ac:dyDescent="0.35">
      <c r="B12" s="85">
        <v>7</v>
      </c>
      <c r="C12" s="117" t="s">
        <v>278</v>
      </c>
      <c r="D12" s="117"/>
      <c r="E12" s="117"/>
      <c r="F12" s="90">
        <v>1.7502662037037036</v>
      </c>
      <c r="G12" s="90">
        <v>1.50733796296296</v>
      </c>
      <c r="H12" s="90">
        <v>1.7501736111111112</v>
      </c>
      <c r="I12" s="90">
        <v>2.1973611111111109</v>
      </c>
      <c r="J12" s="90">
        <v>1.63233796296296</v>
      </c>
      <c r="K12" s="90">
        <v>1.67400462962963</v>
      </c>
      <c r="L12" s="90">
        <v>1.7156712962963001</v>
      </c>
      <c r="M12" s="90">
        <v>1.3916435185185183</v>
      </c>
      <c r="N12" s="90">
        <v>1.79900462962963</v>
      </c>
      <c r="O12" s="90">
        <v>1.6670486111111111</v>
      </c>
      <c r="P12" s="90">
        <v>1.88233796296296</v>
      </c>
      <c r="Q12" s="90">
        <v>1.7572106481481482</v>
      </c>
      <c r="R12" s="91">
        <f t="shared" si="2"/>
        <v>1.63233796296296</v>
      </c>
      <c r="S12" s="100"/>
      <c r="T12" s="106">
        <f t="shared" si="0"/>
        <v>-0.25713713840254637</v>
      </c>
      <c r="U12" s="100"/>
      <c r="V12" s="100"/>
      <c r="W12" s="2"/>
      <c r="X12" s="2"/>
      <c r="Y12" s="2"/>
      <c r="Z12" s="2"/>
      <c r="AA12" s="2"/>
      <c r="AB12" s="2"/>
      <c r="AC12" s="2"/>
      <c r="AD12" s="2"/>
      <c r="AE12" s="2"/>
    </row>
    <row r="13" spans="2:31" ht="24" customHeight="1" x14ac:dyDescent="0.35">
      <c r="B13" s="86">
        <v>8</v>
      </c>
      <c r="C13" s="117" t="s">
        <v>289</v>
      </c>
      <c r="D13" s="117"/>
      <c r="E13" s="117"/>
      <c r="F13" s="92">
        <v>45723</v>
      </c>
      <c r="G13" s="92">
        <v>73024</v>
      </c>
      <c r="H13" s="92">
        <v>94128</v>
      </c>
      <c r="I13" s="92">
        <v>43232</v>
      </c>
      <c r="J13" s="92">
        <v>44641</v>
      </c>
      <c r="K13" s="92">
        <v>44798</v>
      </c>
      <c r="L13" s="92">
        <v>55684</v>
      </c>
      <c r="M13" s="92">
        <v>85847</v>
      </c>
      <c r="N13" s="92">
        <v>51310</v>
      </c>
      <c r="O13" s="92">
        <v>81482</v>
      </c>
      <c r="P13" s="92">
        <v>83981</v>
      </c>
      <c r="Q13" s="92">
        <v>55594</v>
      </c>
      <c r="R13" s="93">
        <f t="shared" si="2"/>
        <v>44641</v>
      </c>
      <c r="S13" s="100"/>
      <c r="T13" s="106">
        <f t="shared" si="0"/>
        <v>3.259159881569218E-2</v>
      </c>
      <c r="U13" s="100"/>
      <c r="V13" s="100"/>
      <c r="W13" s="2"/>
      <c r="X13" s="2"/>
      <c r="Y13" s="2"/>
      <c r="Z13" s="2"/>
      <c r="AA13" s="2"/>
      <c r="AB13" s="2"/>
      <c r="AC13" s="2"/>
      <c r="AD13" s="2"/>
      <c r="AE13" s="2"/>
    </row>
    <row r="14" spans="2:31" ht="24" customHeight="1" x14ac:dyDescent="0.35">
      <c r="B14" s="86">
        <v>9</v>
      </c>
      <c r="C14" s="117" t="s">
        <v>276</v>
      </c>
      <c r="D14" s="117"/>
      <c r="E14" s="117"/>
      <c r="F14" s="92">
        <v>54825</v>
      </c>
      <c r="G14" s="92">
        <v>48483</v>
      </c>
      <c r="H14" s="92">
        <v>27673</v>
      </c>
      <c r="I14" s="92">
        <v>39939</v>
      </c>
      <c r="J14" s="92">
        <v>53568</v>
      </c>
      <c r="K14" s="92">
        <v>44690</v>
      </c>
      <c r="L14" s="92">
        <v>29080</v>
      </c>
      <c r="M14" s="92">
        <v>33942</v>
      </c>
      <c r="N14" s="92">
        <v>49083</v>
      </c>
      <c r="O14" s="92">
        <v>33799</v>
      </c>
      <c r="P14" s="92">
        <v>51178</v>
      </c>
      <c r="Q14" s="92">
        <v>48686</v>
      </c>
      <c r="R14" s="93">
        <f t="shared" si="2"/>
        <v>53568</v>
      </c>
      <c r="S14" s="100"/>
      <c r="T14" s="106">
        <f t="shared" si="0"/>
        <v>0.34124539923383157</v>
      </c>
      <c r="U14" s="100"/>
      <c r="V14" s="100"/>
      <c r="W14" s="2"/>
      <c r="X14" s="2"/>
      <c r="Y14" s="2"/>
      <c r="Z14" s="2"/>
      <c r="AA14" s="2"/>
      <c r="AB14" s="2"/>
      <c r="AC14" s="2"/>
      <c r="AD14" s="2"/>
      <c r="AE14" s="2"/>
    </row>
    <row r="15" spans="2:31" ht="24" customHeight="1" x14ac:dyDescent="0.35">
      <c r="B15" s="85">
        <v>10</v>
      </c>
      <c r="C15" s="117" t="s">
        <v>290</v>
      </c>
      <c r="D15" s="117"/>
      <c r="E15" s="117"/>
      <c r="F15" s="86">
        <v>76</v>
      </c>
      <c r="G15" s="86">
        <v>81</v>
      </c>
      <c r="H15" s="86">
        <v>72</v>
      </c>
      <c r="I15" s="86">
        <v>90</v>
      </c>
      <c r="J15" s="86">
        <v>82</v>
      </c>
      <c r="K15" s="86">
        <v>69</v>
      </c>
      <c r="L15" s="86">
        <v>66</v>
      </c>
      <c r="M15" s="86">
        <v>64</v>
      </c>
      <c r="N15" s="86">
        <v>83</v>
      </c>
      <c r="O15" s="86">
        <v>76</v>
      </c>
      <c r="P15" s="86">
        <v>77</v>
      </c>
      <c r="Q15" s="86">
        <v>64</v>
      </c>
      <c r="R15" s="93">
        <f t="shared" ref="R15" si="3">IF($F$5=$R$3,F15,IF($G$5=$R$3,G15,IF($H$5=$R$3,H15,IF($I$5=$R$3,I15,IF($J$5=$R$3,J15,IF($K$5=$R$3,K15,IF($L$5=$R$3,L15,IF($M$5=$R$3,M15,IF($N$5=$R$3,N15,IF($O$5=$R$3,O15,IF($P$5=$R$3,P15,Q15)))))))))))</f>
        <v>82</v>
      </c>
      <c r="S15" s="100"/>
      <c r="T15" s="107">
        <f t="shared" si="0"/>
        <v>-8.8888888888888906E-2</v>
      </c>
      <c r="U15" s="100"/>
      <c r="V15" s="100"/>
      <c r="W15" s="2"/>
      <c r="X15" s="2"/>
      <c r="Y15" s="2"/>
      <c r="Z15" s="2"/>
      <c r="AA15" s="2"/>
      <c r="AB15" s="2"/>
      <c r="AC15" s="2"/>
      <c r="AD15" s="2"/>
      <c r="AE15" s="2"/>
    </row>
    <row r="16" spans="2:31" ht="24" customHeight="1" x14ac:dyDescent="0.35">
      <c r="B16" s="86">
        <v>11</v>
      </c>
      <c r="C16" s="117" t="s">
        <v>291</v>
      </c>
      <c r="D16" s="117"/>
      <c r="E16" s="117"/>
      <c r="F16" s="88">
        <v>0.42109999999999997</v>
      </c>
      <c r="G16" s="88">
        <v>0.23669999999999999</v>
      </c>
      <c r="H16" s="88">
        <v>0.55759999999999998</v>
      </c>
      <c r="I16" s="88">
        <v>0.61119999999999997</v>
      </c>
      <c r="J16" s="88">
        <v>0.78769999999999996</v>
      </c>
      <c r="K16" s="88">
        <v>0.38719999999999999</v>
      </c>
      <c r="L16" s="88">
        <v>0.46379999999999999</v>
      </c>
      <c r="M16" s="88">
        <v>0.44</v>
      </c>
      <c r="N16" s="88">
        <v>0.52</v>
      </c>
      <c r="O16" s="88">
        <v>0.46</v>
      </c>
      <c r="P16" s="88">
        <v>0.71</v>
      </c>
      <c r="Q16" s="88">
        <v>0.53</v>
      </c>
      <c r="R16" s="88">
        <f>IF($F$5=$R$3,F16,IF($G$5=$R$3,G16,IF($H$5=$R$3,H16,IF($I$5=$R$3,I16,IF($J$5=$R$3,J16,IF($K$5=$R$3,K16,IF($L$5=$R$3,L16,IF($M$5=$R$3,M16,IF($N$5=$R$3,N16,IF($O$5=$R$3,O16,IF($P$5=$R$3,P16,Q16)))))))))))</f>
        <v>0.78769999999999996</v>
      </c>
      <c r="S16" s="100"/>
      <c r="T16" s="106">
        <f t="shared" si="0"/>
        <v>0.28877617801047117</v>
      </c>
      <c r="U16" s="100"/>
      <c r="V16" s="100"/>
      <c r="W16" s="2"/>
      <c r="X16" s="2"/>
      <c r="Y16" s="2"/>
      <c r="Z16" s="2"/>
      <c r="AA16" s="2"/>
      <c r="AB16" s="2"/>
      <c r="AC16" s="2"/>
      <c r="AD16" s="2"/>
      <c r="AE16" s="2"/>
    </row>
    <row r="17" spans="2:31" ht="24" customHeight="1" x14ac:dyDescent="0.35">
      <c r="B17" s="85">
        <v>12</v>
      </c>
      <c r="C17" s="117" t="s">
        <v>292</v>
      </c>
      <c r="D17" s="117"/>
      <c r="E17" s="117"/>
      <c r="F17" s="94">
        <v>35691</v>
      </c>
      <c r="G17" s="94">
        <v>50852</v>
      </c>
      <c r="H17" s="94">
        <v>83939</v>
      </c>
      <c r="I17" s="94">
        <v>69742</v>
      </c>
      <c r="J17" s="94">
        <v>66906</v>
      </c>
      <c r="K17" s="94">
        <v>64280</v>
      </c>
      <c r="L17" s="94">
        <v>54815</v>
      </c>
      <c r="M17" s="94">
        <v>66936</v>
      </c>
      <c r="N17" s="94">
        <v>46284</v>
      </c>
      <c r="O17" s="94">
        <v>71227</v>
      </c>
      <c r="P17" s="94">
        <v>58215</v>
      </c>
      <c r="Q17" s="94">
        <v>42419</v>
      </c>
      <c r="R17" s="94">
        <f>IF($F$5=$R$3,F17,IF($G$5=$R$3,G17,IF($H$5=$R$3,H17,IF($I$5=$R$3,I17,IF($J$5=$R$3,J17,IF($K$5=$R$3,K17,IF($L$5=$R$3,L17,IF($M$5=$R$3,M17,IF($N$5=$R$3,N17,IF($O$5=$R$3,O17,IF($P$5=$R$3,P17,Q17)))))))))))</f>
        <v>66906</v>
      </c>
      <c r="S17" s="100"/>
      <c r="T17" s="106">
        <f t="shared" si="0"/>
        <v>-4.0664162197814768E-2</v>
      </c>
      <c r="U17" s="100"/>
      <c r="V17" s="100"/>
      <c r="W17" s="2"/>
      <c r="X17" s="2"/>
      <c r="Y17" s="2"/>
      <c r="Z17" s="2"/>
      <c r="AA17" s="2"/>
      <c r="AB17" s="2"/>
      <c r="AC17" s="2"/>
      <c r="AD17" s="2"/>
      <c r="AE17" s="2"/>
    </row>
    <row r="18" spans="2:31" s="100" customFormat="1" ht="24" customHeight="1" x14ac:dyDescent="0.35">
      <c r="B18" s="109"/>
      <c r="C18" s="110"/>
      <c r="D18" s="110"/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T18" s="102"/>
    </row>
    <row r="19" spans="2:31" ht="24" customHeight="1" x14ac:dyDescent="0.35">
      <c r="B19" s="85" t="s">
        <v>270</v>
      </c>
      <c r="C19" s="113" t="s">
        <v>271</v>
      </c>
      <c r="D19" s="114"/>
      <c r="E19" s="115"/>
      <c r="F19" s="95">
        <v>0.38</v>
      </c>
      <c r="G19" s="95">
        <v>0.35</v>
      </c>
      <c r="H19" s="95">
        <v>0.35</v>
      </c>
      <c r="I19" s="95">
        <v>0.38</v>
      </c>
      <c r="J19" s="95">
        <v>0.35</v>
      </c>
      <c r="K19" s="95">
        <v>0.35</v>
      </c>
      <c r="L19" s="95">
        <v>0.38</v>
      </c>
      <c r="M19" s="95">
        <v>0.35</v>
      </c>
      <c r="N19" s="95">
        <v>0.35</v>
      </c>
      <c r="O19" s="95">
        <v>0.38</v>
      </c>
      <c r="P19" s="95">
        <v>0.35</v>
      </c>
      <c r="Q19" s="95">
        <v>0.35</v>
      </c>
      <c r="R19" s="95">
        <f>IF($F$5=$R$3,F19,IF($G$5=$R$3,G19,IF($H$5=$R$3,H19,IF($I$5=$R$3,I19,IF($J$5=$R$3,J19,IF($K$5=$R$3,K19,IF($L$5=$R$3,L19,IF($M$5=$R$3,M19,IF($N$5=$R$3,N19,IF($O$5=$R$3,O19,IF($P$5=$R$3,P19,Q19)))))))))))</f>
        <v>0.35</v>
      </c>
      <c r="S19" s="100"/>
      <c r="T19" s="102"/>
      <c r="U19" s="100"/>
      <c r="V19" s="100"/>
      <c r="W19" s="2"/>
      <c r="X19" s="2"/>
      <c r="Y19" s="2"/>
      <c r="Z19" s="2"/>
      <c r="AA19" s="2"/>
      <c r="AB19" s="2"/>
      <c r="AC19" s="2"/>
      <c r="AD19" s="2"/>
      <c r="AE19" s="2"/>
    </row>
    <row r="20" spans="2:31" ht="24" customHeight="1" x14ac:dyDescent="0.35">
      <c r="B20" s="85" t="s">
        <v>270</v>
      </c>
      <c r="C20" s="113" t="s">
        <v>272</v>
      </c>
      <c r="D20" s="114"/>
      <c r="E20" s="115"/>
      <c r="F20" s="95">
        <v>0.28999999999999998</v>
      </c>
      <c r="G20" s="95">
        <v>0.31</v>
      </c>
      <c r="H20" s="95">
        <v>0.28999999999999998</v>
      </c>
      <c r="I20" s="95">
        <v>0.31</v>
      </c>
      <c r="J20" s="95">
        <v>0.28999999999999998</v>
      </c>
      <c r="K20" s="95">
        <v>0.31</v>
      </c>
      <c r="L20" s="95">
        <v>0.28999999999999998</v>
      </c>
      <c r="M20" s="95">
        <v>0.31</v>
      </c>
      <c r="N20" s="95">
        <v>0.28999999999999998</v>
      </c>
      <c r="O20" s="95">
        <v>0.31</v>
      </c>
      <c r="P20" s="95">
        <v>0.28999999999999998</v>
      </c>
      <c r="Q20" s="95">
        <v>0.31</v>
      </c>
      <c r="R20" s="95">
        <f t="shared" ref="R20:R22" si="4">IF($F$5=$R$3,F20,IF($G$5=$R$3,G20,IF($H$5=$R$3,H20,IF($I$5=$R$3,I20,IF($J$5=$R$3,J20,IF($K$5=$R$3,K20,IF($L$5=$R$3,L20,IF($M$5=$R$3,M20,IF($N$5=$R$3,N20,IF($O$5=$R$3,O20,IF($P$5=$R$3,P20,Q20)))))))))))</f>
        <v>0.28999999999999998</v>
      </c>
      <c r="S20" s="100"/>
      <c r="T20" s="108"/>
      <c r="U20" s="100"/>
      <c r="V20" s="100"/>
      <c r="W20" s="2"/>
      <c r="X20" s="2"/>
      <c r="Y20" s="2"/>
      <c r="Z20" s="2"/>
      <c r="AA20" s="2"/>
      <c r="AB20" s="2"/>
      <c r="AC20" s="2"/>
      <c r="AD20" s="2"/>
      <c r="AE20" s="2"/>
    </row>
    <row r="21" spans="2:31" ht="24" customHeight="1" x14ac:dyDescent="0.35">
      <c r="B21" s="85" t="s">
        <v>270</v>
      </c>
      <c r="C21" s="113" t="s">
        <v>273</v>
      </c>
      <c r="D21" s="114"/>
      <c r="E21" s="115"/>
      <c r="F21" s="95">
        <v>0.2</v>
      </c>
      <c r="G21" s="95">
        <v>0.22</v>
      </c>
      <c r="H21" s="95">
        <v>0.21</v>
      </c>
      <c r="I21" s="95">
        <v>0.22</v>
      </c>
      <c r="J21" s="95">
        <v>0.2</v>
      </c>
      <c r="K21" s="95">
        <v>0.22</v>
      </c>
      <c r="L21" s="95">
        <v>0.21</v>
      </c>
      <c r="M21" s="95">
        <v>0.22</v>
      </c>
      <c r="N21" s="95">
        <v>0.2</v>
      </c>
      <c r="O21" s="95">
        <v>0.22</v>
      </c>
      <c r="P21" s="95">
        <v>0.21</v>
      </c>
      <c r="Q21" s="95">
        <v>0.22</v>
      </c>
      <c r="R21" s="95">
        <f t="shared" si="4"/>
        <v>0.2</v>
      </c>
      <c r="S21" s="100"/>
      <c r="T21" s="102"/>
      <c r="U21" s="100"/>
      <c r="V21" s="100"/>
      <c r="W21" s="2"/>
      <c r="X21" s="2"/>
      <c r="Y21" s="2"/>
      <c r="Z21" s="2"/>
      <c r="AA21" s="2"/>
      <c r="AB21" s="2"/>
      <c r="AC21" s="2"/>
      <c r="AD21" s="2"/>
      <c r="AE21" s="2"/>
    </row>
    <row r="22" spans="2:31" ht="24" customHeight="1" x14ac:dyDescent="0.35">
      <c r="B22" s="85" t="s">
        <v>270</v>
      </c>
      <c r="C22" s="113" t="s">
        <v>274</v>
      </c>
      <c r="D22" s="114"/>
      <c r="E22" s="115"/>
      <c r="F22" s="95">
        <v>0.13000000000000012</v>
      </c>
      <c r="G22" s="95">
        <v>0.12000000000000011</v>
      </c>
      <c r="H22" s="95">
        <v>0.15000000000000013</v>
      </c>
      <c r="I22" s="95">
        <v>9.000000000000008E-2</v>
      </c>
      <c r="J22" s="95">
        <v>0.16000000000000014</v>
      </c>
      <c r="K22" s="95">
        <v>0.12000000000000011</v>
      </c>
      <c r="L22" s="95">
        <v>0.12000000000000011</v>
      </c>
      <c r="M22" s="95">
        <v>0.12000000000000011</v>
      </c>
      <c r="N22" s="95">
        <v>0.16000000000000014</v>
      </c>
      <c r="O22" s="95">
        <v>9.000000000000008E-2</v>
      </c>
      <c r="P22" s="95">
        <v>0.15000000000000013</v>
      </c>
      <c r="Q22" s="95">
        <v>0.12000000000000011</v>
      </c>
      <c r="R22" s="95">
        <f t="shared" si="4"/>
        <v>0.16000000000000014</v>
      </c>
      <c r="S22" s="100"/>
      <c r="T22" s="102"/>
      <c r="U22" s="100"/>
      <c r="V22" s="100"/>
      <c r="W22" s="2"/>
      <c r="X22" s="2"/>
      <c r="Y22" s="2"/>
      <c r="Z22" s="2"/>
      <c r="AA22" s="2"/>
      <c r="AB22" s="2"/>
      <c r="AC22" s="2"/>
      <c r="AD22" s="2"/>
      <c r="AE22" s="2"/>
    </row>
    <row r="23" spans="2:31" s="100" customFormat="1" x14ac:dyDescent="0.35">
      <c r="B23" s="104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T23" s="102"/>
    </row>
    <row r="24" spans="2:31" s="100" customFormat="1" x14ac:dyDescent="0.35">
      <c r="B24" s="104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T24" s="102"/>
    </row>
    <row r="25" spans="2:31" s="100" customFormat="1" x14ac:dyDescent="0.35">
      <c r="B25" s="104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T25" s="102"/>
    </row>
    <row r="26" spans="2:31" s="100" customFormat="1" x14ac:dyDescent="0.35">
      <c r="B26" s="104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T26" s="102"/>
    </row>
    <row r="27" spans="2:31" s="100" customFormat="1" x14ac:dyDescent="0.35">
      <c r="B27" s="104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T27" s="102"/>
    </row>
    <row r="28" spans="2:31" s="100" customFormat="1" x14ac:dyDescent="0.35">
      <c r="B28" s="104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T28" s="102"/>
    </row>
    <row r="29" spans="2:31" s="100" customFormat="1" x14ac:dyDescent="0.35">
      <c r="B29" s="104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T29" s="102"/>
    </row>
    <row r="30" spans="2:31" s="100" customFormat="1" x14ac:dyDescent="0.35">
      <c r="B30" s="104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T30" s="102"/>
    </row>
    <row r="31" spans="2:31" s="100" customFormat="1" x14ac:dyDescent="0.35">
      <c r="B31" s="104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T31" s="102"/>
    </row>
    <row r="32" spans="2:31" s="100" customFormat="1" x14ac:dyDescent="0.35">
      <c r="B32" s="104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T32" s="102"/>
    </row>
    <row r="33" spans="2:31" s="100" customFormat="1" x14ac:dyDescent="0.35">
      <c r="B33" s="104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T33" s="102"/>
    </row>
    <row r="34" spans="2:31" s="100" customFormat="1" x14ac:dyDescent="0.35">
      <c r="B34" s="104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T34" s="102"/>
    </row>
    <row r="35" spans="2:31" s="100" customFormat="1" x14ac:dyDescent="0.35">
      <c r="B35" s="104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T35" s="102"/>
    </row>
    <row r="36" spans="2:31" s="100" customFormat="1" x14ac:dyDescent="0.35">
      <c r="B36" s="104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T36" s="102"/>
    </row>
    <row r="37" spans="2:31" s="100" customFormat="1" x14ac:dyDescent="0.35">
      <c r="B37" s="104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T37" s="102"/>
    </row>
    <row r="38" spans="2:31" x14ac:dyDescent="0.35">
      <c r="B38" s="5"/>
      <c r="C38" s="2"/>
      <c r="D38" s="2"/>
      <c r="E38" s="2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2"/>
      <c r="T38" s="46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2:31" x14ac:dyDescent="0.35">
      <c r="B39" s="5"/>
      <c r="C39" s="2"/>
      <c r="D39" s="2"/>
      <c r="E39" s="2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2"/>
      <c r="T39" s="46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2:31" x14ac:dyDescent="0.35">
      <c r="B40" s="5"/>
      <c r="C40" s="2"/>
      <c r="D40" s="2"/>
      <c r="E40" s="2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2"/>
      <c r="T40" s="46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2" spans="2:31" x14ac:dyDescent="0.35">
      <c r="E42" s="9" t="s">
        <v>16</v>
      </c>
      <c r="F42" s="10">
        <f t="shared" ref="F42:Q42" si="5">F10</f>
        <v>428</v>
      </c>
      <c r="G42" s="10">
        <f t="shared" si="5"/>
        <v>451</v>
      </c>
      <c r="H42" s="10">
        <f t="shared" si="5"/>
        <v>403</v>
      </c>
      <c r="I42" s="10">
        <f t="shared" si="5"/>
        <v>496</v>
      </c>
      <c r="J42" s="10">
        <f t="shared" si="5"/>
        <v>244</v>
      </c>
      <c r="K42" s="10">
        <f t="shared" si="5"/>
        <v>459</v>
      </c>
      <c r="L42" s="10">
        <f t="shared" si="5"/>
        <v>422</v>
      </c>
      <c r="M42" s="10">
        <f t="shared" si="5"/>
        <v>582</v>
      </c>
      <c r="N42" s="10">
        <f t="shared" si="5"/>
        <v>387</v>
      </c>
      <c r="O42" s="10">
        <f t="shared" si="5"/>
        <v>477</v>
      </c>
      <c r="P42" s="10">
        <f t="shared" si="5"/>
        <v>475</v>
      </c>
      <c r="Q42" s="10">
        <f t="shared" si="5"/>
        <v>591</v>
      </c>
    </row>
    <row r="43" spans="2:31" x14ac:dyDescent="0.35">
      <c r="E43" s="9" t="s">
        <v>18</v>
      </c>
      <c r="F43" s="10" t="e">
        <f>-#REF!</f>
        <v>#REF!</v>
      </c>
      <c r="G43" s="10" t="e">
        <f>-#REF!</f>
        <v>#REF!</v>
      </c>
      <c r="H43" s="10" t="e">
        <f>-#REF!</f>
        <v>#REF!</v>
      </c>
      <c r="I43" s="10" t="e">
        <f>-#REF!</f>
        <v>#REF!</v>
      </c>
      <c r="J43" s="10" t="e">
        <f>-#REF!</f>
        <v>#REF!</v>
      </c>
      <c r="K43" s="10" t="e">
        <f>-#REF!</f>
        <v>#REF!</v>
      </c>
      <c r="L43" s="10" t="e">
        <f>-#REF!</f>
        <v>#REF!</v>
      </c>
      <c r="M43" s="10" t="e">
        <f>-#REF!</f>
        <v>#REF!</v>
      </c>
      <c r="N43" s="10" t="e">
        <f>-#REF!</f>
        <v>#REF!</v>
      </c>
      <c r="O43" s="10" t="e">
        <f>-#REF!</f>
        <v>#REF!</v>
      </c>
      <c r="P43" s="10" t="e">
        <f>-#REF!</f>
        <v>#REF!</v>
      </c>
      <c r="Q43" s="10" t="e">
        <f>-#REF!</f>
        <v>#REF!</v>
      </c>
    </row>
  </sheetData>
  <mergeCells count="19">
    <mergeCell ref="C19:E19"/>
    <mergeCell ref="C20:E20"/>
    <mergeCell ref="C21:E21"/>
    <mergeCell ref="C22:E22"/>
    <mergeCell ref="C17:E17"/>
    <mergeCell ref="C16:E16"/>
    <mergeCell ref="B2:E2"/>
    <mergeCell ref="C6:E6"/>
    <mergeCell ref="C7:E7"/>
    <mergeCell ref="C8:E8"/>
    <mergeCell ref="C9:E9"/>
    <mergeCell ref="C12:E12"/>
    <mergeCell ref="C10:E10"/>
    <mergeCell ref="B4:E4"/>
    <mergeCell ref="C5:E5"/>
    <mergeCell ref="C13:E13"/>
    <mergeCell ref="C15:E15"/>
    <mergeCell ref="C11:E11"/>
    <mergeCell ref="C14:E14"/>
  </mergeCells>
  <pageMargins left="0.25" right="0.25" top="0.75" bottom="0.75" header="0.3" footer="0.3"/>
  <pageSetup scale="68" orientation="landscape" r:id="rId1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103"/>
  <sheetViews>
    <sheetView showGridLines="0" tabSelected="1" zoomScaleNormal="100" workbookViewId="0">
      <selection activeCell="U8" sqref="U8"/>
    </sheetView>
  </sheetViews>
  <sheetFormatPr defaultColWidth="11.453125" defaultRowHeight="14.5" x14ac:dyDescent="0.35"/>
  <cols>
    <col min="1" max="1" width="1.81640625" style="1" customWidth="1"/>
    <col min="2" max="4" width="10.453125" style="1" customWidth="1"/>
    <col min="5" max="5" width="1.26953125" style="1" customWidth="1"/>
    <col min="6" max="6" width="10.453125" style="1" customWidth="1"/>
    <col min="7" max="7" width="4.453125" style="1" customWidth="1"/>
    <col min="8" max="8" width="10.453125" style="1" customWidth="1"/>
    <col min="9" max="9" width="7.7265625" style="1" customWidth="1"/>
    <col min="10" max="10" width="17.54296875" style="1" customWidth="1"/>
    <col min="11" max="11" width="15" style="1" customWidth="1"/>
    <col min="12" max="14" width="10.453125" style="1" customWidth="1"/>
    <col min="15" max="15" width="1.26953125" style="1" customWidth="1"/>
    <col min="16" max="18" width="10.453125" style="1" customWidth="1"/>
    <col min="19" max="19" width="1.26953125" style="1" customWidth="1"/>
    <col min="20" max="16384" width="11.453125" style="1"/>
  </cols>
  <sheetData>
    <row r="1" spans="1:28" ht="24" customHeight="1" x14ac:dyDescent="0.3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2"/>
      <c r="X1" s="2"/>
      <c r="Y1" s="2"/>
      <c r="Z1" s="2"/>
      <c r="AA1" s="2"/>
      <c r="AB1" s="2"/>
    </row>
    <row r="2" spans="1:28" ht="24" customHeight="1" x14ac:dyDescent="0.35">
      <c r="A2" s="2"/>
      <c r="B2" s="135"/>
      <c r="C2" s="135"/>
      <c r="D2" s="135"/>
      <c r="E2" s="135"/>
      <c r="F2" s="135"/>
      <c r="G2" s="2"/>
      <c r="H2" s="2"/>
      <c r="I2" s="2"/>
      <c r="J2" s="2"/>
      <c r="K2" s="2"/>
      <c r="L2" s="7"/>
      <c r="M2" s="2"/>
      <c r="N2" s="133"/>
      <c r="O2" s="133"/>
      <c r="P2" s="13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4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4" customHeight="1" x14ac:dyDescent="0.35">
      <c r="A4" s="2"/>
      <c r="B4" s="124" t="s">
        <v>297</v>
      </c>
      <c r="C4" s="124"/>
      <c r="D4" s="124"/>
      <c r="E4" s="40"/>
      <c r="F4" s="124" t="str">
        <f>calc!E8</f>
        <v>Totaal aantal weergaven</v>
      </c>
      <c r="G4" s="124"/>
      <c r="H4" s="124"/>
      <c r="I4" s="41"/>
      <c r="J4" s="41"/>
      <c r="K4" s="41"/>
      <c r="L4" s="124" t="str">
        <f>calc!E11</f>
        <v>Doelgroepbehoud</v>
      </c>
      <c r="M4" s="124"/>
      <c r="N4" s="124"/>
      <c r="O4" s="40"/>
      <c r="P4" s="124" t="str">
        <f>calc!E12</f>
        <v>Betrokkenheid</v>
      </c>
      <c r="Q4" s="124"/>
      <c r="R4" s="124"/>
      <c r="S4" s="41"/>
      <c r="T4" s="124" t="s">
        <v>294</v>
      </c>
      <c r="U4" s="124"/>
      <c r="V4" s="2"/>
      <c r="W4" s="2"/>
      <c r="X4" s="2"/>
      <c r="Y4" s="2"/>
      <c r="Z4" s="2"/>
      <c r="AA4" s="2"/>
      <c r="AB4" s="2"/>
    </row>
    <row r="5" spans="1:28" ht="9.75" customHeight="1" x14ac:dyDescent="0.35">
      <c r="A5" s="2"/>
      <c r="B5" s="134">
        <f>Data!R12</f>
        <v>1.63233796296296</v>
      </c>
      <c r="C5" s="134"/>
      <c r="D5" s="134"/>
      <c r="E5" s="41"/>
      <c r="F5" s="128">
        <f>Data!R13</f>
        <v>44641</v>
      </c>
      <c r="G5" s="128"/>
      <c r="H5" s="128"/>
      <c r="I5" s="41"/>
      <c r="J5" s="41"/>
      <c r="K5" s="41"/>
      <c r="L5" s="132">
        <f>Data!R16</f>
        <v>0.78769999999999996</v>
      </c>
      <c r="M5" s="132"/>
      <c r="N5" s="132"/>
      <c r="O5" s="41"/>
      <c r="P5" s="128">
        <f>Data!R17</f>
        <v>66906</v>
      </c>
      <c r="Q5" s="128"/>
      <c r="R5" s="128"/>
      <c r="S5" s="41"/>
      <c r="T5" s="41"/>
      <c r="U5" s="41"/>
      <c r="V5" s="2"/>
      <c r="W5" s="2"/>
      <c r="X5" s="2"/>
      <c r="Y5" s="2"/>
      <c r="Z5" s="2"/>
      <c r="AA5" s="2"/>
      <c r="AB5" s="2"/>
    </row>
    <row r="6" spans="1:28" ht="24" customHeight="1" x14ac:dyDescent="0.35">
      <c r="A6" s="2"/>
      <c r="B6" s="134"/>
      <c r="C6" s="134"/>
      <c r="D6" s="134"/>
      <c r="E6" s="41"/>
      <c r="F6" s="128"/>
      <c r="G6" s="128"/>
      <c r="H6" s="128"/>
      <c r="I6" s="41"/>
      <c r="J6" s="41"/>
      <c r="K6" s="41"/>
      <c r="L6" s="132"/>
      <c r="M6" s="132"/>
      <c r="N6" s="132"/>
      <c r="O6" s="41"/>
      <c r="P6" s="128"/>
      <c r="Q6" s="128"/>
      <c r="R6" s="128"/>
      <c r="S6" s="41"/>
      <c r="T6" s="59"/>
      <c r="U6" s="60"/>
      <c r="V6" s="46"/>
      <c r="W6" s="46"/>
      <c r="X6" s="46"/>
      <c r="Y6" s="46"/>
      <c r="Z6" s="46"/>
      <c r="AA6" s="46"/>
      <c r="AB6" s="46"/>
    </row>
    <row r="7" spans="1:28" ht="24" customHeight="1" x14ac:dyDescent="0.35">
      <c r="A7" s="2"/>
      <c r="B7" s="44"/>
      <c r="C7" s="44"/>
      <c r="D7" s="44"/>
      <c r="E7" s="41"/>
      <c r="F7" s="43"/>
      <c r="G7" s="43"/>
      <c r="H7" s="43"/>
      <c r="I7" s="41"/>
      <c r="J7" s="41"/>
      <c r="K7" s="41"/>
      <c r="L7" s="45"/>
      <c r="M7" s="45"/>
      <c r="N7" s="45"/>
      <c r="O7" s="41"/>
      <c r="P7" s="43"/>
      <c r="Q7" s="43"/>
      <c r="R7" s="43"/>
      <c r="S7" s="41"/>
      <c r="T7" s="59"/>
      <c r="U7" s="60"/>
      <c r="V7" s="46"/>
      <c r="W7" s="46"/>
      <c r="X7" s="46"/>
      <c r="Y7" s="46"/>
      <c r="Z7" s="46"/>
      <c r="AA7" s="46"/>
      <c r="AB7" s="46"/>
    </row>
    <row r="8" spans="1:28" ht="24" customHeight="1" x14ac:dyDescent="0.35">
      <c r="A8" s="2"/>
      <c r="B8" s="121"/>
      <c r="C8" s="121"/>
      <c r="D8" s="121"/>
      <c r="E8" s="41"/>
      <c r="F8" s="120"/>
      <c r="G8" s="120"/>
      <c r="H8" s="120"/>
      <c r="I8" s="41"/>
      <c r="J8" s="41"/>
      <c r="K8" s="41"/>
      <c r="L8" s="122"/>
      <c r="M8" s="123"/>
      <c r="N8" s="123"/>
      <c r="O8" s="41"/>
      <c r="P8" s="122"/>
      <c r="Q8" s="123"/>
      <c r="R8" s="123"/>
      <c r="S8" s="41"/>
      <c r="T8" s="59"/>
      <c r="U8" s="59"/>
      <c r="V8" s="46"/>
      <c r="W8" s="46"/>
      <c r="X8" s="46"/>
      <c r="Y8" s="46"/>
      <c r="Z8" s="46"/>
      <c r="AA8" s="46"/>
      <c r="AB8" s="46"/>
    </row>
    <row r="9" spans="1:28" ht="7.5" customHeight="1" x14ac:dyDescent="0.35">
      <c r="A9" s="2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59"/>
      <c r="U9" s="59"/>
      <c r="V9" s="46"/>
      <c r="W9" s="46"/>
      <c r="X9" s="46"/>
      <c r="Y9" s="46"/>
      <c r="Z9" s="46"/>
      <c r="AA9" s="46"/>
      <c r="AB9" s="46"/>
    </row>
    <row r="10" spans="1:28" ht="24" customHeight="1" x14ac:dyDescent="0.35">
      <c r="A10" s="2"/>
      <c r="B10" s="124" t="str">
        <f>calc!E5</f>
        <v>Uniek bezoekers</v>
      </c>
      <c r="C10" s="124"/>
      <c r="D10" s="124"/>
      <c r="E10" s="40"/>
      <c r="F10" s="124" t="str">
        <f>calc!E10</f>
        <v>CTR voor vertoningen</v>
      </c>
      <c r="G10" s="124"/>
      <c r="H10" s="124"/>
      <c r="I10" s="41"/>
      <c r="J10" s="41"/>
      <c r="K10" s="41"/>
      <c r="L10" s="124" t="str">
        <f>calc!E13</f>
        <v>Abonnees (winst)</v>
      </c>
      <c r="M10" s="124"/>
      <c r="N10" s="124"/>
      <c r="O10" s="40"/>
      <c r="P10" s="124" t="str">
        <f>calc!E14</f>
        <v>Abonnees (verloren)</v>
      </c>
      <c r="Q10" s="124"/>
      <c r="R10" s="124"/>
      <c r="S10" s="41"/>
      <c r="T10" s="60"/>
      <c r="U10" s="59"/>
      <c r="V10" s="46"/>
      <c r="W10" s="46" t="str">
        <f>IF(I14=0,"",IF(I14="-","",IF(I14&gt;0,"▲","▼")))</f>
        <v/>
      </c>
      <c r="X10" s="46"/>
      <c r="Y10" s="46" t="str">
        <f>IF(I14=0,"",IF(I14="-","",IF(I14&gt;0,"▲","▼")))</f>
        <v/>
      </c>
      <c r="Z10" s="46"/>
      <c r="AA10" s="46"/>
      <c r="AB10" s="46"/>
    </row>
    <row r="11" spans="1:28" ht="8.25" customHeight="1" x14ac:dyDescent="0.35">
      <c r="A11" s="2"/>
      <c r="B11" s="129">
        <f>Data!R9</f>
        <v>0.74670000000000003</v>
      </c>
      <c r="C11" s="129"/>
      <c r="D11" s="129"/>
      <c r="E11" s="41"/>
      <c r="F11" s="125">
        <f>Data!R7</f>
        <v>6.2E-2</v>
      </c>
      <c r="G11" s="125"/>
      <c r="H11" s="125"/>
      <c r="I11" s="41"/>
      <c r="J11" s="41"/>
      <c r="K11" s="41"/>
      <c r="L11" s="127">
        <f>Data!R10</f>
        <v>244</v>
      </c>
      <c r="M11" s="127"/>
      <c r="N11" s="127"/>
      <c r="O11" s="41"/>
      <c r="P11" s="127">
        <f>Data!R11</f>
        <v>39</v>
      </c>
      <c r="Q11" s="127"/>
      <c r="R11" s="127"/>
      <c r="S11" s="41"/>
      <c r="T11" s="59"/>
      <c r="U11" s="59"/>
      <c r="V11" s="46"/>
      <c r="W11" s="46"/>
      <c r="X11" s="46"/>
      <c r="Y11" s="46"/>
      <c r="Z11" s="46"/>
      <c r="AA11" s="46"/>
      <c r="AB11" s="46"/>
    </row>
    <row r="12" spans="1:28" ht="24" customHeight="1" x14ac:dyDescent="0.35">
      <c r="A12" s="2"/>
      <c r="B12" s="130"/>
      <c r="C12" s="130"/>
      <c r="D12" s="130"/>
      <c r="E12" s="41"/>
      <c r="F12" s="126"/>
      <c r="G12" s="126"/>
      <c r="H12" s="126"/>
      <c r="I12" s="41"/>
      <c r="J12" s="41"/>
      <c r="K12" s="41"/>
      <c r="L12" s="128"/>
      <c r="M12" s="128"/>
      <c r="N12" s="128"/>
      <c r="O12" s="41"/>
      <c r="P12" s="128"/>
      <c r="Q12" s="128"/>
      <c r="R12" s="128"/>
      <c r="S12" s="41"/>
      <c r="T12" s="59"/>
      <c r="U12" s="59"/>
      <c r="V12" s="46"/>
      <c r="W12" s="46"/>
      <c r="X12" s="46"/>
      <c r="Y12" s="46"/>
      <c r="Z12" s="46"/>
      <c r="AA12" s="46"/>
      <c r="AB12" s="46"/>
    </row>
    <row r="13" spans="1:28" ht="24" customHeight="1" x14ac:dyDescent="0.35">
      <c r="A13" s="2"/>
      <c r="B13" s="48"/>
      <c r="C13" s="48"/>
      <c r="D13" s="48"/>
      <c r="E13" s="41"/>
      <c r="F13" s="49"/>
      <c r="G13" s="49"/>
      <c r="H13" s="49"/>
      <c r="I13" s="41"/>
      <c r="J13" s="41"/>
      <c r="K13" s="41"/>
      <c r="L13" s="48"/>
      <c r="M13" s="48"/>
      <c r="N13" s="48"/>
      <c r="O13" s="41"/>
      <c r="P13" s="48"/>
      <c r="Q13" s="48"/>
      <c r="R13" s="48"/>
      <c r="S13" s="41"/>
      <c r="T13" s="59"/>
      <c r="U13" s="59"/>
      <c r="V13" s="46"/>
      <c r="W13" s="46"/>
      <c r="X13" s="46"/>
      <c r="Y13" s="46"/>
      <c r="Z13" s="46"/>
      <c r="AA13" s="46"/>
      <c r="AB13" s="46"/>
    </row>
    <row r="14" spans="1:28" ht="23.25" customHeight="1" x14ac:dyDescent="0.35">
      <c r="A14" s="2"/>
      <c r="B14" s="122"/>
      <c r="C14" s="123"/>
      <c r="D14" s="123"/>
      <c r="E14" s="41"/>
      <c r="F14" s="122"/>
      <c r="G14" s="123"/>
      <c r="H14" s="123"/>
      <c r="I14" s="41"/>
      <c r="J14" s="41"/>
      <c r="K14" s="41"/>
      <c r="L14" s="122"/>
      <c r="M14" s="123"/>
      <c r="N14" s="123"/>
      <c r="O14" s="41"/>
      <c r="P14" s="122"/>
      <c r="Q14" s="123"/>
      <c r="R14" s="123"/>
      <c r="S14" s="41"/>
      <c r="T14" s="61"/>
      <c r="U14" s="59"/>
      <c r="V14" s="46"/>
      <c r="W14" s="46"/>
      <c r="X14" s="46"/>
      <c r="Y14" s="46"/>
      <c r="Z14" s="46"/>
      <c r="AA14" s="46"/>
      <c r="AB14" s="46"/>
    </row>
    <row r="15" spans="1:28" ht="3.75" customHeigh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8"/>
      <c r="M15" s="2"/>
      <c r="N15" s="2"/>
      <c r="O15" s="2"/>
      <c r="P15" s="2"/>
      <c r="Q15" s="2"/>
      <c r="R15" s="2"/>
      <c r="S15" s="2"/>
      <c r="T15" s="46"/>
      <c r="U15" s="46"/>
      <c r="V15" s="46"/>
      <c r="W15" s="46"/>
      <c r="X15" s="46"/>
      <c r="Y15" s="46"/>
      <c r="Z15" s="46"/>
      <c r="AA15" s="46"/>
      <c r="AB15" s="46"/>
    </row>
    <row r="16" spans="1:28" ht="24" customHeight="1" x14ac:dyDescent="0.35">
      <c r="A16" s="2"/>
      <c r="B16" s="124" t="str">
        <f>calc!E6</f>
        <v>Gemiddelde kijktijd(en)</v>
      </c>
      <c r="C16" s="124"/>
      <c r="D16" s="124"/>
      <c r="E16" s="2"/>
      <c r="F16" s="124" t="str">
        <f>Data!C6</f>
        <v>Gem. weergaven per kijker</v>
      </c>
      <c r="G16" s="124"/>
      <c r="H16" s="124"/>
      <c r="I16" s="2"/>
      <c r="J16" s="2"/>
      <c r="K16" s="2"/>
      <c r="L16" s="124" t="str">
        <f>Data!C8</f>
        <v>Geschatte opbrengst (€)</v>
      </c>
      <c r="M16" s="124"/>
      <c r="N16" s="124"/>
      <c r="O16" s="2"/>
      <c r="P16" s="124" t="str">
        <f>Data!C9</f>
        <v>Afspelen waarmee inkomsten zijn gegenereerd (%)</v>
      </c>
      <c r="Q16" s="124"/>
      <c r="R16" s="124"/>
      <c r="S16" s="2"/>
      <c r="T16" s="46"/>
      <c r="U16" s="46"/>
      <c r="V16" s="46"/>
      <c r="W16" s="46"/>
      <c r="X16" s="46"/>
      <c r="Y16" s="75"/>
      <c r="Z16" s="46"/>
      <c r="AA16" s="46"/>
      <c r="AB16" s="46"/>
    </row>
    <row r="17" spans="1:28" ht="6.75" customHeight="1" x14ac:dyDescent="0.35">
      <c r="A17" s="2"/>
      <c r="B17" s="136">
        <f>Data!R15</f>
        <v>82</v>
      </c>
      <c r="C17" s="136"/>
      <c r="D17" s="136"/>
      <c r="E17" s="2"/>
      <c r="F17" s="51"/>
      <c r="G17" s="51"/>
      <c r="H17" s="51"/>
      <c r="I17" s="2"/>
      <c r="J17" s="2"/>
      <c r="K17" s="2"/>
      <c r="L17" s="127">
        <f>Data!R8</f>
        <v>561</v>
      </c>
      <c r="M17" s="127"/>
      <c r="N17" s="127"/>
      <c r="O17" s="2"/>
      <c r="P17" s="129">
        <f>+Data!R9</f>
        <v>0.74670000000000003</v>
      </c>
      <c r="Q17" s="129"/>
      <c r="R17" s="129"/>
      <c r="S17" s="2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24" customHeight="1" x14ac:dyDescent="0.35">
      <c r="A18" s="2"/>
      <c r="B18" s="137"/>
      <c r="C18" s="137"/>
      <c r="D18" s="137"/>
      <c r="E18" s="2"/>
      <c r="F18" s="138">
        <f>+Data!R6</f>
        <v>1.18</v>
      </c>
      <c r="G18" s="138"/>
      <c r="H18" s="138"/>
      <c r="I18" s="2"/>
      <c r="J18" s="2"/>
      <c r="K18" s="2"/>
      <c r="L18" s="128"/>
      <c r="M18" s="128"/>
      <c r="N18" s="128"/>
      <c r="O18" s="2"/>
      <c r="P18" s="130"/>
      <c r="Q18" s="130"/>
      <c r="R18" s="130"/>
      <c r="S18" s="2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24" customHeight="1" x14ac:dyDescent="0.35">
      <c r="A19" s="2"/>
      <c r="B19" s="50"/>
      <c r="C19" s="50"/>
      <c r="D19" s="50"/>
      <c r="E19" s="2"/>
      <c r="F19" s="52"/>
      <c r="G19" s="52"/>
      <c r="H19" s="52"/>
      <c r="I19" s="2"/>
      <c r="J19" s="2"/>
      <c r="K19" s="2"/>
      <c r="L19" s="48"/>
      <c r="M19" s="48"/>
      <c r="N19" s="48"/>
      <c r="O19" s="2"/>
      <c r="P19" s="48"/>
      <c r="Q19" s="48"/>
      <c r="R19" s="48"/>
      <c r="S19" s="2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24" customHeight="1" x14ac:dyDescent="0.35">
      <c r="A20" s="2"/>
      <c r="B20" s="121"/>
      <c r="C20" s="121"/>
      <c r="D20" s="121"/>
      <c r="E20" s="2"/>
      <c r="F20" s="122"/>
      <c r="G20" s="123"/>
      <c r="H20" s="123"/>
      <c r="I20" s="2"/>
      <c r="J20" s="2"/>
      <c r="K20" s="2"/>
      <c r="L20" s="122"/>
      <c r="M20" s="123"/>
      <c r="N20" s="123"/>
      <c r="O20" s="2"/>
      <c r="P20" s="122"/>
      <c r="Q20" s="123"/>
      <c r="R20" s="123"/>
      <c r="S20" s="2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24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24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24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24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46"/>
      <c r="X24" s="46"/>
      <c r="Y24" s="46"/>
      <c r="Z24" s="46"/>
      <c r="AA24" s="46"/>
      <c r="AB24" s="46"/>
    </row>
    <row r="25" spans="1:28" ht="24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46"/>
      <c r="X25" s="46"/>
      <c r="Y25" s="46"/>
      <c r="Z25" s="46"/>
      <c r="AA25" s="46"/>
      <c r="AB25" s="46"/>
    </row>
    <row r="26" spans="1:28" ht="24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4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24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24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24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24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24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24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4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24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24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24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24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24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24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24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24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24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24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24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24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24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24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24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24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24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24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24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24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24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24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24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24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69" spans="2:8" x14ac:dyDescent="0.35">
      <c r="B69" s="47"/>
      <c r="C69" s="47"/>
      <c r="D69" s="47"/>
      <c r="E69" s="47"/>
      <c r="F69" s="47"/>
      <c r="G69" s="47"/>
      <c r="H69" s="47"/>
    </row>
    <row r="70" spans="2:8" x14ac:dyDescent="0.35">
      <c r="B70" s="47"/>
      <c r="C70" s="47"/>
      <c r="D70" s="47"/>
      <c r="E70" s="47"/>
      <c r="F70" s="47"/>
      <c r="G70" s="47"/>
      <c r="H70" s="47"/>
    </row>
    <row r="71" spans="2:8" x14ac:dyDescent="0.35">
      <c r="B71" s="47"/>
      <c r="C71" s="53" t="s">
        <v>3</v>
      </c>
      <c r="D71" s="54">
        <v>23</v>
      </c>
      <c r="E71" s="55">
        <f>D71/D73</f>
        <v>3.9383561643835614E-2</v>
      </c>
      <c r="F71" s="47"/>
      <c r="G71" s="47"/>
      <c r="H71" s="47"/>
    </row>
    <row r="72" spans="2:8" x14ac:dyDescent="0.35">
      <c r="B72" s="47"/>
      <c r="C72" s="53" t="s">
        <v>2</v>
      </c>
      <c r="D72" s="54">
        <f>Data!R8</f>
        <v>561</v>
      </c>
      <c r="E72" s="55">
        <f>D72/D73</f>
        <v>0.96061643835616439</v>
      </c>
      <c r="F72" s="47"/>
      <c r="G72" s="47"/>
      <c r="H72" s="47"/>
    </row>
    <row r="73" spans="2:8" x14ac:dyDescent="0.35">
      <c r="B73" s="47"/>
      <c r="C73" s="56" t="s">
        <v>11</v>
      </c>
      <c r="D73" s="54">
        <f>SUM(D71:D72)</f>
        <v>584</v>
      </c>
      <c r="E73" s="56"/>
      <c r="F73" s="47"/>
      <c r="G73" s="47"/>
      <c r="H73" s="47"/>
    </row>
    <row r="74" spans="2:8" x14ac:dyDescent="0.35">
      <c r="B74" s="47"/>
      <c r="C74" s="56"/>
      <c r="D74" s="54"/>
      <c r="E74" s="56"/>
      <c r="F74" s="47"/>
      <c r="G74" s="47"/>
      <c r="H74" s="47"/>
    </row>
    <row r="75" spans="2:8" x14ac:dyDescent="0.35">
      <c r="B75" s="47"/>
      <c r="C75" s="56"/>
      <c r="D75" s="54"/>
      <c r="E75" s="56"/>
      <c r="F75" s="47"/>
      <c r="G75" s="47"/>
      <c r="H75" s="47"/>
    </row>
    <row r="76" spans="2:8" x14ac:dyDescent="0.35">
      <c r="B76" s="47"/>
      <c r="C76" s="56"/>
      <c r="D76" s="54"/>
      <c r="E76" s="56"/>
      <c r="F76" s="47"/>
      <c r="G76" s="47"/>
      <c r="H76" s="47"/>
    </row>
    <row r="77" spans="2:8" x14ac:dyDescent="0.35">
      <c r="B77" s="47"/>
      <c r="C77" s="56"/>
      <c r="D77" s="54"/>
      <c r="E77" s="56"/>
      <c r="F77" s="47"/>
      <c r="G77" s="47"/>
      <c r="H77" s="47"/>
    </row>
    <row r="78" spans="2:8" x14ac:dyDescent="0.35">
      <c r="B78" s="47"/>
      <c r="C78" s="56"/>
      <c r="D78" s="54"/>
      <c r="E78" s="56"/>
      <c r="F78" s="47"/>
      <c r="G78" s="47"/>
      <c r="H78" s="47"/>
    </row>
    <row r="79" spans="2:8" x14ac:dyDescent="0.35">
      <c r="B79" s="47"/>
      <c r="C79" s="56" t="s">
        <v>19</v>
      </c>
      <c r="D79" s="55">
        <f>IFERROR(SUM(Data!#REF!)/(Data!#REF!+Data!#REF!),0)</f>
        <v>0</v>
      </c>
      <c r="E79" s="56"/>
      <c r="F79" s="47"/>
      <c r="G79" s="47"/>
      <c r="H79" s="47"/>
    </row>
    <row r="80" spans="2:8" x14ac:dyDescent="0.35">
      <c r="B80" s="47"/>
      <c r="C80" s="56" t="s">
        <v>12</v>
      </c>
      <c r="D80" s="55">
        <f>IFERROR(SUM(Data!#REF!)/(Data!#REF!+Data!#REF!),0)</f>
        <v>0</v>
      </c>
      <c r="E80" s="56"/>
      <c r="F80" s="47"/>
      <c r="G80" s="47"/>
      <c r="H80" s="47"/>
    </row>
    <row r="81" spans="1:21" x14ac:dyDescent="0.35">
      <c r="B81" s="47"/>
      <c r="C81" s="56" t="s">
        <v>13</v>
      </c>
      <c r="D81" s="55">
        <f>IFERROR(SUM(Data!R15)/(Data!R15+Data!#REF!+Data!#REF!),0)</f>
        <v>0</v>
      </c>
      <c r="E81" s="56"/>
      <c r="F81" s="47"/>
      <c r="G81" s="47"/>
      <c r="H81" s="47"/>
    </row>
    <row r="82" spans="1:21" x14ac:dyDescent="0.35">
      <c r="B82" s="47"/>
      <c r="C82" s="56" t="s">
        <v>20</v>
      </c>
      <c r="D82" s="55">
        <f>IFERROR(SUM(Data!#REF!)/(Data!R15+Data!#REF!+Data!#REF!),0)</f>
        <v>0</v>
      </c>
      <c r="E82" s="56"/>
      <c r="F82" s="47"/>
      <c r="G82" s="47"/>
      <c r="H82" s="47"/>
    </row>
    <row r="83" spans="1:21" x14ac:dyDescent="0.35">
      <c r="A83" s="11"/>
      <c r="B83" s="47"/>
      <c r="C83" s="56" t="s">
        <v>14</v>
      </c>
      <c r="D83" s="55">
        <f>IFERROR(SUM(Data!#REF!)/(Data!#REF!+Data!#REF!+Data!#REF!),0)</f>
        <v>0</v>
      </c>
      <c r="E83" s="56"/>
      <c r="F83" s="47"/>
      <c r="G83" s="47"/>
      <c r="H83" s="47"/>
    </row>
    <row r="84" spans="1:21" ht="15.5" x14ac:dyDescent="0.35">
      <c r="A84" s="11"/>
      <c r="B84" s="47"/>
      <c r="C84" s="57" t="s">
        <v>17</v>
      </c>
      <c r="D84" s="58">
        <f>Data!T6</f>
        <v>-4.065040650406504E-2</v>
      </c>
      <c r="E84" s="57"/>
      <c r="F84" s="47"/>
      <c r="G84" s="47"/>
      <c r="H84" s="47"/>
    </row>
    <row r="85" spans="1:21" x14ac:dyDescent="0.3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</row>
    <row r="86" spans="1:21" x14ac:dyDescent="0.35">
      <c r="A86" s="69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69"/>
      <c r="T86" s="69"/>
      <c r="U86" s="69"/>
    </row>
    <row r="87" spans="1:21" x14ac:dyDescent="0.35">
      <c r="A87" s="69"/>
      <c r="B87" s="70">
        <v>2</v>
      </c>
      <c r="C87" s="71" t="str">
        <f>IF(B87=1,Data!C12,Data!C13)</f>
        <v>Totaal aantal videoweergaven</v>
      </c>
      <c r="D87" s="70">
        <f>IF($B$87=1,Data!F12,Data!F13)</f>
        <v>45723</v>
      </c>
      <c r="E87" s="70">
        <f>IF($B$87=1,Data!G12,Data!G13)</f>
        <v>73024</v>
      </c>
      <c r="F87" s="70">
        <f>IF($B$87=1,Data!H12,Data!H13)</f>
        <v>94128</v>
      </c>
      <c r="G87" s="70">
        <f>IF($B$87=1,Data!I12,Data!I13)</f>
        <v>43232</v>
      </c>
      <c r="H87" s="70">
        <f>IF($B$87=1,Data!J12,Data!J13)</f>
        <v>44641</v>
      </c>
      <c r="I87" s="70">
        <f>IF($B$87=1,Data!K12,Data!K13)</f>
        <v>44798</v>
      </c>
      <c r="J87" s="70">
        <f>IF($B$87=1,Data!L12,Data!L13)</f>
        <v>55684</v>
      </c>
      <c r="K87" s="70">
        <f>IF($B$87=1,Data!M12,Data!M13)</f>
        <v>85847</v>
      </c>
      <c r="L87" s="70">
        <f>IF($B$87=1,Data!N12,Data!N13)</f>
        <v>51310</v>
      </c>
      <c r="M87" s="70">
        <f>IF($B$87=1,Data!O12,Data!O13)</f>
        <v>81482</v>
      </c>
      <c r="N87" s="70">
        <f>IF($B$87=1,Data!P12,Data!P13)</f>
        <v>83981</v>
      </c>
      <c r="O87" s="70">
        <f>IF($B$87=1,Data!Q12,Data!Q13)</f>
        <v>55594</v>
      </c>
      <c r="P87" s="70"/>
      <c r="Q87" s="70"/>
      <c r="R87" s="70"/>
      <c r="S87" s="69"/>
      <c r="T87" s="69"/>
      <c r="U87" s="69"/>
    </row>
    <row r="88" spans="1:21" x14ac:dyDescent="0.35">
      <c r="A88" s="69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69"/>
      <c r="T88" s="69"/>
      <c r="U88" s="69"/>
    </row>
    <row r="89" spans="1:21" x14ac:dyDescent="0.35">
      <c r="A89" s="69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69"/>
      <c r="T89" s="69"/>
      <c r="U89" s="69"/>
    </row>
    <row r="90" spans="1:21" x14ac:dyDescent="0.35">
      <c r="A90" s="69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69"/>
      <c r="T90" s="69"/>
      <c r="U90" s="69"/>
    </row>
    <row r="91" spans="1:21" x14ac:dyDescent="0.3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</row>
    <row r="92" spans="1:21" x14ac:dyDescent="0.3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</row>
    <row r="93" spans="1:21" x14ac:dyDescent="0.3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</row>
    <row r="94" spans="1:21" x14ac:dyDescent="0.3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</row>
    <row r="95" spans="1:21" x14ac:dyDescent="0.3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</row>
    <row r="96" spans="1:21" x14ac:dyDescent="0.3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</row>
    <row r="97" spans="1:21" x14ac:dyDescent="0.3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</row>
    <row r="98" spans="1:21" x14ac:dyDescent="0.3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</row>
    <row r="99" spans="1:21" x14ac:dyDescent="0.3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1:21" x14ac:dyDescent="0.3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1:21" x14ac:dyDescent="0.3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1:21" x14ac:dyDescent="0.3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1:21" x14ac:dyDescent="0.3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</sheetData>
  <mergeCells count="40">
    <mergeCell ref="L17:N18"/>
    <mergeCell ref="L16:N16"/>
    <mergeCell ref="L20:N20"/>
    <mergeCell ref="P16:R16"/>
    <mergeCell ref="P20:R20"/>
    <mergeCell ref="P17:R18"/>
    <mergeCell ref="B16:D16"/>
    <mergeCell ref="B17:D18"/>
    <mergeCell ref="B20:D20"/>
    <mergeCell ref="F16:H16"/>
    <mergeCell ref="F20:H20"/>
    <mergeCell ref="F18:H18"/>
    <mergeCell ref="A1:V1"/>
    <mergeCell ref="L5:N6"/>
    <mergeCell ref="T4:U4"/>
    <mergeCell ref="N2:P2"/>
    <mergeCell ref="P5:R6"/>
    <mergeCell ref="B4:D4"/>
    <mergeCell ref="F4:H4"/>
    <mergeCell ref="L4:N4"/>
    <mergeCell ref="P4:R4"/>
    <mergeCell ref="B5:D6"/>
    <mergeCell ref="F5:H6"/>
    <mergeCell ref="B2:F2"/>
    <mergeCell ref="F8:H8"/>
    <mergeCell ref="B8:D8"/>
    <mergeCell ref="B14:D14"/>
    <mergeCell ref="P14:R14"/>
    <mergeCell ref="L14:N14"/>
    <mergeCell ref="L8:N8"/>
    <mergeCell ref="P8:R8"/>
    <mergeCell ref="B10:D10"/>
    <mergeCell ref="F10:H10"/>
    <mergeCell ref="P10:R10"/>
    <mergeCell ref="L10:N10"/>
    <mergeCell ref="F11:H12"/>
    <mergeCell ref="L11:N12"/>
    <mergeCell ref="B11:D12"/>
    <mergeCell ref="F14:H14"/>
    <mergeCell ref="P11:R12"/>
  </mergeCells>
  <conditionalFormatting sqref="D84 U6:U7">
    <cfRule type="expression" dxfId="26" priority="21">
      <formula>$D$84&lt;0</formula>
    </cfRule>
    <cfRule type="expression" dxfId="25" priority="22">
      <formula>$D$84&gt;0</formula>
    </cfRule>
  </conditionalFormatting>
  <conditionalFormatting sqref="E84">
    <cfRule type="expression" dxfId="24" priority="19">
      <formula>$D$84&lt;0</formula>
    </cfRule>
  </conditionalFormatting>
  <dataValidations count="1">
    <dataValidation type="list" allowBlank="1" showInputMessage="1" showErrorMessage="1" sqref="T4:U4" xr:uid="{00000000-0002-0000-0100-000000000000}">
      <formula1>month</formula1>
    </dataValidation>
  </dataValidations>
  <pageMargins left="0.25" right="0.25" top="0.75" bottom="0.75" header="0.3" footer="0.3"/>
  <pageSetup scale="70" orientation="landscape" r:id="rId1"/>
  <colBreaks count="1" manualBreakCount="1">
    <brk id="19" max="69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B0256-42D5-42E1-BA76-B563807C0793}">
  <sheetPr codeName="Sheet3"/>
  <dimension ref="B2:I14"/>
  <sheetViews>
    <sheetView showGridLines="0" zoomScaleNormal="100" workbookViewId="0">
      <selection activeCell="G15" sqref="G15"/>
    </sheetView>
  </sheetViews>
  <sheetFormatPr defaultRowHeight="14.5" x14ac:dyDescent="0.35"/>
  <cols>
    <col min="2" max="2" width="0.54296875" customWidth="1"/>
    <col min="3" max="3" width="3.7265625" bestFit="1" customWidth="1"/>
    <col min="4" max="4" width="0.54296875" customWidth="1"/>
    <col min="5" max="5" width="25.54296875" customWidth="1"/>
    <col min="6" max="6" width="0.54296875" customWidth="1"/>
    <col min="7" max="7" width="26.7265625" bestFit="1" customWidth="1"/>
    <col min="8" max="8" width="0.453125" customWidth="1"/>
    <col min="9" max="9" width="15" customWidth="1"/>
    <col min="16" max="16" width="19.54296875" bestFit="1" customWidth="1"/>
  </cols>
  <sheetData>
    <row r="2" spans="2:9" x14ac:dyDescent="0.35">
      <c r="B2" s="72"/>
      <c r="C2" s="74" t="s">
        <v>15</v>
      </c>
      <c r="D2" s="72"/>
      <c r="E2" s="73" t="s">
        <v>269</v>
      </c>
      <c r="F2" s="72"/>
      <c r="G2" s="62" t="s">
        <v>287</v>
      </c>
      <c r="H2" s="72"/>
      <c r="I2" s="73" t="s">
        <v>154</v>
      </c>
    </row>
    <row r="3" spans="2:9" x14ac:dyDescent="0.35">
      <c r="B3" s="63"/>
      <c r="C3" s="80">
        <v>1</v>
      </c>
      <c r="D3" s="63"/>
      <c r="E3" s="76" t="s">
        <v>275</v>
      </c>
      <c r="F3" s="77"/>
      <c r="G3" s="98" t="s">
        <v>300</v>
      </c>
      <c r="H3" s="63"/>
      <c r="I3" s="67">
        <f>Data!T6</f>
        <v>-4.065040650406504E-2</v>
      </c>
    </row>
    <row r="4" spans="2:9" x14ac:dyDescent="0.35">
      <c r="B4" s="63"/>
      <c r="C4" s="80">
        <v>2</v>
      </c>
      <c r="D4" s="63"/>
      <c r="E4" s="76" t="s">
        <v>286</v>
      </c>
      <c r="F4" s="77"/>
      <c r="G4" s="98" t="s">
        <v>300</v>
      </c>
      <c r="H4" s="63"/>
      <c r="I4" s="67">
        <f>Data!T8</f>
        <v>0.43478260869565211</v>
      </c>
    </row>
    <row r="5" spans="2:9" x14ac:dyDescent="0.35">
      <c r="B5" s="63"/>
      <c r="C5" s="80">
        <v>3</v>
      </c>
      <c r="D5" s="63"/>
      <c r="E5" s="78" t="s">
        <v>299</v>
      </c>
      <c r="F5" s="77"/>
      <c r="G5" s="98" t="s">
        <v>300</v>
      </c>
      <c r="H5" s="63"/>
      <c r="I5" s="67">
        <f>Data!T14</f>
        <v>0.34124539923383157</v>
      </c>
    </row>
    <row r="6" spans="2:9" x14ac:dyDescent="0.35">
      <c r="B6" s="64"/>
      <c r="C6" s="80">
        <v>4</v>
      </c>
      <c r="D6" s="64"/>
      <c r="E6" s="78" t="s">
        <v>277</v>
      </c>
      <c r="F6" s="79"/>
      <c r="G6" s="98" t="s">
        <v>300</v>
      </c>
      <c r="H6" s="64"/>
      <c r="I6" s="67">
        <f>Data!T15</f>
        <v>-8.8888888888888906E-2</v>
      </c>
    </row>
    <row r="7" spans="2:9" x14ac:dyDescent="0.35">
      <c r="B7" s="68"/>
      <c r="C7" s="80">
        <v>5</v>
      </c>
      <c r="D7" s="68"/>
      <c r="E7" s="78" t="s">
        <v>278</v>
      </c>
      <c r="F7" s="79"/>
      <c r="G7" s="98" t="s">
        <v>300</v>
      </c>
      <c r="H7" s="65"/>
      <c r="I7" s="67">
        <f>Data!T12</f>
        <v>-0.25713713840254637</v>
      </c>
    </row>
    <row r="8" spans="2:9" x14ac:dyDescent="0.35">
      <c r="B8" s="68"/>
      <c r="C8" s="80">
        <v>6</v>
      </c>
      <c r="D8" s="68"/>
      <c r="E8" s="78" t="s">
        <v>279</v>
      </c>
      <c r="F8" s="79"/>
      <c r="G8" s="98" t="s">
        <v>300</v>
      </c>
      <c r="H8" s="65"/>
      <c r="I8" s="67">
        <f>Data!T13</f>
        <v>3.259159881569218E-2</v>
      </c>
    </row>
    <row r="9" spans="2:9" x14ac:dyDescent="0.35">
      <c r="B9" s="68"/>
      <c r="C9" s="80">
        <v>7</v>
      </c>
      <c r="D9" s="68"/>
      <c r="E9" s="78" t="s">
        <v>280</v>
      </c>
      <c r="F9" s="79"/>
      <c r="G9" s="98" t="s">
        <v>300</v>
      </c>
      <c r="H9" s="65"/>
      <c r="I9" s="67">
        <f>Data!T9</f>
        <v>0.1293103448275863</v>
      </c>
    </row>
    <row r="10" spans="2:9" x14ac:dyDescent="0.35">
      <c r="B10" s="68"/>
      <c r="C10" s="80">
        <v>8</v>
      </c>
      <c r="D10" s="68"/>
      <c r="E10" s="78" t="s">
        <v>281</v>
      </c>
      <c r="F10" s="79"/>
      <c r="G10" s="98" t="s">
        <v>300</v>
      </c>
      <c r="H10" s="66"/>
      <c r="I10" s="67">
        <f>Data!T7</f>
        <v>-0.39215686274509798</v>
      </c>
    </row>
    <row r="11" spans="2:9" x14ac:dyDescent="0.35">
      <c r="B11" s="68"/>
      <c r="C11" s="80">
        <v>9</v>
      </c>
      <c r="D11" s="68"/>
      <c r="E11" s="78" t="s">
        <v>282</v>
      </c>
      <c r="F11" s="79"/>
      <c r="G11" s="98" t="s">
        <v>300</v>
      </c>
      <c r="H11" s="66"/>
      <c r="I11" s="67">
        <f>Data!T16</f>
        <v>0.28877617801047117</v>
      </c>
    </row>
    <row r="12" spans="2:9" x14ac:dyDescent="0.35">
      <c r="B12" s="68"/>
      <c r="C12" s="80">
        <v>10</v>
      </c>
      <c r="D12" s="68"/>
      <c r="E12" s="78" t="s">
        <v>283</v>
      </c>
      <c r="F12" s="79"/>
      <c r="G12" s="98" t="s">
        <v>300</v>
      </c>
      <c r="H12" s="66"/>
      <c r="I12" s="67">
        <f>Data!T17</f>
        <v>-4.0664162197814768E-2</v>
      </c>
    </row>
    <row r="13" spans="2:9" x14ac:dyDescent="0.35">
      <c r="B13" s="68"/>
      <c r="C13" s="80">
        <v>11</v>
      </c>
      <c r="D13" s="68"/>
      <c r="E13" s="78" t="s">
        <v>284</v>
      </c>
      <c r="F13" s="79"/>
      <c r="G13" s="98" t="s">
        <v>300</v>
      </c>
      <c r="H13" s="66"/>
      <c r="I13" s="67">
        <f>Data!T10</f>
        <v>-0.50806451612903225</v>
      </c>
    </row>
    <row r="14" spans="2:9" x14ac:dyDescent="0.35">
      <c r="B14" s="68"/>
      <c r="C14" s="80">
        <v>12</v>
      </c>
      <c r="D14" s="68"/>
      <c r="E14" s="78" t="s">
        <v>285</v>
      </c>
      <c r="F14" s="79"/>
      <c r="G14" s="97" t="s">
        <v>301</v>
      </c>
      <c r="H14" s="66"/>
      <c r="I14" s="67">
        <f>Data!T11</f>
        <v>5.4054054054053946E-2</v>
      </c>
    </row>
  </sheetData>
  <conditionalFormatting sqref="I11">
    <cfRule type="expression" dxfId="23" priority="29">
      <formula>$I$11&lt;0</formula>
    </cfRule>
    <cfRule type="expression" dxfId="22" priority="30">
      <formula>$I$11&gt;0</formula>
    </cfRule>
  </conditionalFormatting>
  <conditionalFormatting sqref="I13">
    <cfRule type="expression" dxfId="21" priority="25">
      <formula>$I$13&lt;0</formula>
    </cfRule>
    <cfRule type="expression" dxfId="20" priority="26">
      <formula>$I$13&gt;0</formula>
    </cfRule>
  </conditionalFormatting>
  <conditionalFormatting sqref="I14">
    <cfRule type="expression" dxfId="19" priority="21">
      <formula>$I$14&gt;0</formula>
    </cfRule>
    <cfRule type="expression" dxfId="18" priority="22">
      <formula>$I$14&lt;0</formula>
    </cfRule>
  </conditionalFormatting>
  <conditionalFormatting sqref="I12">
    <cfRule type="expression" dxfId="17" priority="19">
      <formula>$I$12&lt;0</formula>
    </cfRule>
    <cfRule type="expression" dxfId="16" priority="20">
      <formula>$I$12&gt;0</formula>
    </cfRule>
  </conditionalFormatting>
  <conditionalFormatting sqref="I10">
    <cfRule type="expression" dxfId="15" priority="15">
      <formula>$I$10&lt;0</formula>
    </cfRule>
    <cfRule type="expression" dxfId="14" priority="16">
      <formula>$I$10&gt;0</formula>
    </cfRule>
  </conditionalFormatting>
  <conditionalFormatting sqref="I9">
    <cfRule type="expression" dxfId="13" priority="13">
      <formula>$I$9&lt;0</formula>
    </cfRule>
    <cfRule type="expression" dxfId="12" priority="14">
      <formula>$I$9&gt;0</formula>
    </cfRule>
  </conditionalFormatting>
  <conditionalFormatting sqref="I8">
    <cfRule type="expression" dxfId="11" priority="11">
      <formula>$I$8&lt;0</formula>
    </cfRule>
    <cfRule type="expression" dxfId="10" priority="12">
      <formula>$I$8&gt;0</formula>
    </cfRule>
  </conditionalFormatting>
  <conditionalFormatting sqref="I7">
    <cfRule type="expression" dxfId="9" priority="9">
      <formula>$I$7&lt;0</formula>
    </cfRule>
    <cfRule type="expression" dxfId="8" priority="10">
      <formula>$I$7&gt;0</formula>
    </cfRule>
  </conditionalFormatting>
  <conditionalFormatting sqref="I6">
    <cfRule type="expression" dxfId="7" priority="7">
      <formula>$I$6&lt;0</formula>
    </cfRule>
    <cfRule type="expression" dxfId="6" priority="8">
      <formula>$I$6&gt;0</formula>
    </cfRule>
  </conditionalFormatting>
  <conditionalFormatting sqref="I5">
    <cfRule type="expression" dxfId="5" priority="5">
      <formula>$I$5&lt;0</formula>
    </cfRule>
    <cfRule type="expression" dxfId="4" priority="6">
      <formula>$I$5&gt;0</formula>
    </cfRule>
  </conditionalFormatting>
  <conditionalFormatting sqref="I3">
    <cfRule type="expression" dxfId="3" priority="3">
      <formula>$I$3&lt;0</formula>
    </cfRule>
    <cfRule type="expression" dxfId="2" priority="4">
      <formula>$I$3&gt;0</formula>
    </cfRule>
  </conditionalFormatting>
  <conditionalFormatting sqref="I4">
    <cfRule type="expression" dxfId="1" priority="1">
      <formula>$I$4&lt;0</formula>
    </cfRule>
    <cfRule type="expression" dxfId="0" priority="2">
      <formula>$I$4&gt;0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E39F9-C2F1-4CE8-8938-AD06453C9EB9}">
  <sheetPr codeName="Sheet5"/>
  <dimension ref="F9:G12"/>
  <sheetViews>
    <sheetView workbookViewId="0">
      <selection activeCell="N24" sqref="N24"/>
    </sheetView>
  </sheetViews>
  <sheetFormatPr defaultRowHeight="14.5" x14ac:dyDescent="0.35"/>
  <cols>
    <col min="6" max="6" width="15.1796875" bestFit="1" customWidth="1"/>
  </cols>
  <sheetData>
    <row r="9" spans="6:7" x14ac:dyDescent="0.35">
      <c r="F9" t="str">
        <f>Data!C22</f>
        <v>Other</v>
      </c>
      <c r="G9" s="84">
        <f>Data!R22</f>
        <v>0.16000000000000014</v>
      </c>
    </row>
    <row r="10" spans="6:7" x14ac:dyDescent="0.35">
      <c r="F10" t="str">
        <f>Data!C21</f>
        <v>Browse</v>
      </c>
      <c r="G10" s="81">
        <f>Data!R21</f>
        <v>0.2</v>
      </c>
    </row>
    <row r="11" spans="6:7" x14ac:dyDescent="0.35">
      <c r="F11" t="str">
        <f>Data!C20</f>
        <v>Suggested</v>
      </c>
      <c r="G11" s="83">
        <f>Data!R20</f>
        <v>0.28999999999999998</v>
      </c>
    </row>
    <row r="12" spans="6:7" x14ac:dyDescent="0.35">
      <c r="F12" t="str">
        <f>Data!C19</f>
        <v>Search</v>
      </c>
      <c r="G12" s="82">
        <f>Data!R19</f>
        <v>0.35</v>
      </c>
    </row>
  </sheetData>
  <pageMargins left="0.7" right="0.7" top="0.75" bottom="0.75" header="0.3" footer="0.3"/>
  <drawing r:id="rId1"/>
</worksheet>
</file>

<file path=customUI/_rels/customUI14.xml.rels><?xml version="1.0" encoding="UTF-8" standalone="yes"?>
<Relationships xmlns="http://schemas.openxmlformats.org/package/2006/relationships"><Relationship Id="design" Type="http://schemas.openxmlformats.org/officeDocument/2006/relationships/image" Target="images/9b3e094c-f712-4675-bce1-c575ae97b92d.png"/><Relationship Id="dial1" Type="http://schemas.openxmlformats.org/officeDocument/2006/relationships/image" Target="images/5b35d11f-2ee3-465c-8038-987db9ffea85.png"/><Relationship Id="info" Type="http://schemas.openxmlformats.org/officeDocument/2006/relationships/image" Target="images/66c8646d-820c-484e-9622-a35b7ffa1f61.png"/><Relationship Id="data" Type="http://schemas.openxmlformats.org/officeDocument/2006/relationships/image" Target="images/0349251f-b5c8-4c25-84b8-8cae116e58c9.png"/><Relationship Id="s1cuie" Type="http://schemas.openxmlformats.org/officeDocument/2006/relationships/image" Target="images/s1cuie.rcr"/></Relationships>
</file>

<file path=customUI/customUI14.xml><?xml version="1.0" encoding="utf-8"?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customUI xmlns="http://schemas.microsoft.com/office/2009/07/customui">
  <ribbon>
    <tabs>
      <tab id="customTab" label="SM Dashboard" insertAfterMso="TabDeveloper">
        <group id="customGroup" label="ExcelDashboardSchool.com - Pro Dashboards">
          <button id="customButton138" label="Setup" size="large" onAction="ShowSetup" image="data"/>
          <button id="customButton2" label="Dashboard" size="large" onAction="ShowDashboard" image="dial1"/>
          <button id="customButton27" label="Calc Sheet" size="large" onAction="ShowCalc" image="design"/>
          <button id="customButton28" label="About" size="large" onAction="ShowAbout" image="info"/>
        </group>
      </tab>
    </tabs>
  </ribbon>
</customUI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!--Obfuscated by Unviewable+ VBA--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Data</vt:lpstr>
      <vt:lpstr>Dashboard</vt:lpstr>
      <vt:lpstr>calc</vt:lpstr>
      <vt:lpstr>chart</vt:lpstr>
      <vt:lpstr>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Sanroma</dc:creator>
  <cp:lastModifiedBy>Eva Hazeleger</cp:lastModifiedBy>
  <dcterms:created xsi:type="dcterms:W3CDTF">2016-06-07T02:04:43Z</dcterms:created>
  <dcterms:modified xsi:type="dcterms:W3CDTF">2021-11-05T15:51:45Z</dcterms:modified>
</cp:coreProperties>
</file>